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65" activeTab="0"/>
  </bookViews>
  <sheets>
    <sheet name="Mártély összesen" sheetId="1" r:id="rId1"/>
    <sheet name="1. melléklet - Önkormányzat" sheetId="2" r:id="rId2"/>
    <sheet name="2. sz. melléklet - Gondozási Kp" sheetId="3" r:id="rId3"/>
    <sheet name="3. sz. melléklet - ÁMK" sheetId="4" r:id="rId4"/>
    <sheet name="4. sz. melléklet - Normatíva" sheetId="5" r:id="rId5"/>
    <sheet name="Előirányzat felhasználás" sheetId="6" state="hidden" r:id="rId6"/>
    <sheet name="Pályázatok" sheetId="7" state="hidden" r:id="rId7"/>
    <sheet name="Hitelek" sheetId="8" state="hidden" r:id="rId8"/>
    <sheet name="Gördített tervezet" sheetId="9" state="hidden" r:id="rId9"/>
    <sheet name="MÁK határozat" sheetId="10" state="hidden" r:id="rId10"/>
    <sheet name="Mártély ingatlan vagyon" sheetId="11" state="hidden" r:id="rId11"/>
  </sheets>
  <definedNames>
    <definedName name="_xlnm.Print_Titles" localSheetId="1">'1. melléklet - Önkormányzat'!$1:$6</definedName>
    <definedName name="_xlnm.Print_Titles" localSheetId="2">'2. sz. melléklet - Gondozási Kp'!$5:$10</definedName>
    <definedName name="_xlnm.Print_Titles" localSheetId="3">'3. sz. melléklet - ÁMK'!$1:$6</definedName>
    <definedName name="_xlnm.Print_Titles" localSheetId="4">'4. sz. melléklet - Normatíva'!$1:$3</definedName>
    <definedName name="_xlnm.Print_Titles" localSheetId="0">'Mártély összesen'!$1:$7</definedName>
    <definedName name="_xlnm.Print_Area" localSheetId="1">'1. melléklet - Önkormányzat'!$A$1:$M$394</definedName>
    <definedName name="_xlnm.Print_Area" localSheetId="2">'2. sz. melléklet - Gondozási Kp'!$A$1:$M$88</definedName>
    <definedName name="_xlnm.Print_Area" localSheetId="3">'3. sz. melléklet - ÁMK'!$A$1:$M$160</definedName>
    <definedName name="_xlnm.Print_Area" localSheetId="4">'4. sz. melléklet - Normatíva'!$A$1:$F$61</definedName>
    <definedName name="_xlnm.Print_Area" localSheetId="0">'Mártély összesen'!$A$1:$L$207</definedName>
  </definedNames>
  <calcPr fullCalcOnLoad="1"/>
</workbook>
</file>

<file path=xl/sharedStrings.xml><?xml version="1.0" encoding="utf-8"?>
<sst xmlns="http://schemas.openxmlformats.org/spreadsheetml/2006/main" count="3920" uniqueCount="1686">
  <si>
    <t>0133 út, külterület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</si>
  <si>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</si>
  <si>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</si>
  <si>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</si>
  <si>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</si>
  <si>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</si>
  <si>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</si>
  <si>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</si>
  <si>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</si>
  <si>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</si>
  <si>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</si>
  <si>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0142 kerékpár út, külterület</t>
  </si>
  <si>
    <t>546</t>
  </si>
  <si>
    <t>547</t>
  </si>
  <si>
    <t>0142 út, külterület</t>
  </si>
  <si>
    <t>548</t>
  </si>
  <si>
    <t>549</t>
  </si>
  <si>
    <t>0151 út, külterület</t>
  </si>
  <si>
    <t>550</t>
  </si>
  <si>
    <t>551</t>
  </si>
  <si>
    <t>552</t>
  </si>
  <si>
    <t>553</t>
  </si>
  <si>
    <t>554</t>
  </si>
  <si>
    <t>555</t>
  </si>
  <si>
    <t>0155 út, külterület</t>
  </si>
  <si>
    <t>556</t>
  </si>
  <si>
    <t>557</t>
  </si>
  <si>
    <t>0157 út, külterület</t>
  </si>
  <si>
    <t>558</t>
  </si>
  <si>
    <t>559</t>
  </si>
  <si>
    <t>560</t>
  </si>
  <si>
    <t>561</t>
  </si>
  <si>
    <t>562</t>
  </si>
  <si>
    <t>563</t>
  </si>
  <si>
    <t>0158 út, külterület</t>
  </si>
  <si>
    <t>564</t>
  </si>
  <si>
    <t>565</t>
  </si>
  <si>
    <t>566</t>
  </si>
  <si>
    <t>0161 út, külterület</t>
  </si>
  <si>
    <t>567</t>
  </si>
  <si>
    <t>568</t>
  </si>
  <si>
    <t>569</t>
  </si>
  <si>
    <t>570</t>
  </si>
  <si>
    <t>0165 út, külterület</t>
  </si>
  <si>
    <t>571</t>
  </si>
  <si>
    <t>572</t>
  </si>
  <si>
    <t>573</t>
  </si>
  <si>
    <t>0167 út, külterület</t>
  </si>
  <si>
    <t>574</t>
  </si>
  <si>
    <t>575</t>
  </si>
  <si>
    <t>0171 út, külterület</t>
  </si>
  <si>
    <t>576</t>
  </si>
  <si>
    <t>577</t>
  </si>
  <si>
    <t>0175 út, külterület</t>
  </si>
  <si>
    <t>578</t>
  </si>
  <si>
    <t>579</t>
  </si>
  <si>
    <t>0177 út, külterület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</si>
  <si>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</si>
  <si>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</si>
  <si>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</si>
  <si>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</si>
  <si>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</si>
  <si>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</si>
  <si>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</si>
  <si>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</si>
  <si>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</si>
  <si>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0197 út, külterület</t>
  </si>
  <si>
    <t>589</t>
  </si>
  <si>
    <t>590</t>
  </si>
  <si>
    <t>0200 út, külterület</t>
  </si>
  <si>
    <t>591</t>
  </si>
  <si>
    <t>592</t>
  </si>
  <si>
    <t>0201 út, külterület</t>
  </si>
  <si>
    <t>593</t>
  </si>
  <si>
    <t>594</t>
  </si>
  <si>
    <t>595</t>
  </si>
  <si>
    <t>0203 út, külterület</t>
  </si>
  <si>
    <t>596</t>
  </si>
  <si>
    <t>597</t>
  </si>
  <si>
    <t>598</t>
  </si>
  <si>
    <t>0206 út, külterület</t>
  </si>
  <si>
    <t>599</t>
  </si>
  <si>
    <t>600</t>
  </si>
  <si>
    <t>601</t>
  </si>
  <si>
    <t>0210 camping előtti út</t>
  </si>
  <si>
    <t>602</t>
  </si>
  <si>
    <t>603</t>
  </si>
  <si>
    <t>604</t>
  </si>
  <si>
    <t>0211 út, külterület</t>
  </si>
  <si>
    <t>605</t>
  </si>
  <si>
    <t>606</t>
  </si>
  <si>
    <t>0215 út, külterület</t>
  </si>
  <si>
    <t>607</t>
  </si>
  <si>
    <t>608</t>
  </si>
  <si>
    <t>0218 út, külterület</t>
  </si>
  <si>
    <t>609</t>
  </si>
  <si>
    <t>610</t>
  </si>
  <si>
    <t>0221 út, külterület</t>
  </si>
  <si>
    <t>611</t>
  </si>
  <si>
    <t>612</t>
  </si>
  <si>
    <t>613</t>
  </si>
  <si>
    <t>614</t>
  </si>
  <si>
    <t>0224 út, külterület</t>
  </si>
  <si>
    <t>615</t>
  </si>
  <si>
    <t>616</t>
  </si>
  <si>
    <t>617</t>
  </si>
  <si>
    <t>0227 út, külterület</t>
  </si>
  <si>
    <t>618</t>
  </si>
  <si>
    <t>619</t>
  </si>
  <si>
    <t>620</t>
  </si>
  <si>
    <t>621</t>
  </si>
  <si>
    <t>622</t>
  </si>
  <si>
    <t>623</t>
  </si>
  <si>
    <t>0230 út, külterület</t>
  </si>
  <si>
    <t>624</t>
  </si>
  <si>
    <t>625</t>
  </si>
  <si>
    <t>626</t>
  </si>
  <si>
    <t>0232 út, külterület</t>
  </si>
  <si>
    <t>627</t>
  </si>
  <si>
    <t>628</t>
  </si>
  <si>
    <t>0234 közút, külterület</t>
  </si>
  <si>
    <t>629</t>
  </si>
  <si>
    <t>630</t>
  </si>
  <si>
    <t>0235 csatorna</t>
  </si>
  <si>
    <t>631</t>
  </si>
  <si>
    <t>810</t>
  </si>
  <si>
    <t>Közpark 138</t>
  </si>
  <si>
    <t>811</t>
  </si>
  <si>
    <t>812</t>
  </si>
  <si>
    <t>813</t>
  </si>
  <si>
    <t>Közterület 139</t>
  </si>
  <si>
    <t>815</t>
  </si>
  <si>
    <t>Közterület 140</t>
  </si>
  <si>
    <t>817</t>
  </si>
  <si>
    <t>Közterület 141</t>
  </si>
  <si>
    <t>819</t>
  </si>
  <si>
    <t>Közterület 235</t>
  </si>
  <si>
    <t>821</t>
  </si>
  <si>
    <t>Közterület 143</t>
  </si>
  <si>
    <t>822</t>
  </si>
  <si>
    <t>Közterület 144</t>
  </si>
  <si>
    <t>824</t>
  </si>
  <si>
    <t>Közterület 145</t>
  </si>
  <si>
    <t>826</t>
  </si>
  <si>
    <t>Közút 147</t>
  </si>
  <si>
    <t>828</t>
  </si>
  <si>
    <t>Közterület 149</t>
  </si>
  <si>
    <t>830</t>
  </si>
  <si>
    <t>Közút 150</t>
  </si>
  <si>
    <t>832</t>
  </si>
  <si>
    <t>Közterület 151</t>
  </si>
  <si>
    <t>834</t>
  </si>
  <si>
    <t>Közterület 152</t>
  </si>
  <si>
    <t>836</t>
  </si>
  <si>
    <t>Közterület 154</t>
  </si>
  <si>
    <t>838</t>
  </si>
  <si>
    <t>Közterület 155</t>
  </si>
  <si>
    <t>840</t>
  </si>
  <si>
    <t>Közterület 165</t>
  </si>
  <si>
    <t>842</t>
  </si>
  <si>
    <t>Közterület 167</t>
  </si>
  <si>
    <t>844</t>
  </si>
  <si>
    <t>Közút 170</t>
  </si>
  <si>
    <t>846</t>
  </si>
  <si>
    <t>Csatorna 172</t>
  </si>
  <si>
    <t>847</t>
  </si>
  <si>
    <t>Közterület 175</t>
  </si>
  <si>
    <t>849</t>
  </si>
  <si>
    <t>Közterület 176</t>
  </si>
  <si>
    <t>851</t>
  </si>
  <si>
    <t>Közterület 177</t>
  </si>
  <si>
    <t>853</t>
  </si>
  <si>
    <t>Közterület 178</t>
  </si>
  <si>
    <t>854</t>
  </si>
  <si>
    <t>Közút 181</t>
  </si>
  <si>
    <t>866</t>
  </si>
  <si>
    <t>Közterület 245</t>
  </si>
  <si>
    <t>867</t>
  </si>
  <si>
    <t>870</t>
  </si>
  <si>
    <t>Közterület 189</t>
  </si>
  <si>
    <t>873</t>
  </si>
  <si>
    <t>Közút 190</t>
  </si>
  <si>
    <t>875</t>
  </si>
  <si>
    <t>Közút 191</t>
  </si>
  <si>
    <t>877</t>
  </si>
  <si>
    <t>Közút 192</t>
  </si>
  <si>
    <t>879</t>
  </si>
  <si>
    <t>Közút 193</t>
  </si>
  <si>
    <t>881</t>
  </si>
  <si>
    <t>Közút 194</t>
  </si>
  <si>
    <t>883</t>
  </si>
  <si>
    <t>Közút 195</t>
  </si>
  <si>
    <t>884</t>
  </si>
  <si>
    <t>Közút 196</t>
  </si>
  <si>
    <t>887</t>
  </si>
  <si>
    <t>Közút 197</t>
  </si>
  <si>
    <t>888</t>
  </si>
  <si>
    <t>Út 78</t>
  </si>
  <si>
    <t>890</t>
  </si>
  <si>
    <t>Temető-erdő</t>
  </si>
  <si>
    <t>891</t>
  </si>
  <si>
    <t>Közút 90</t>
  </si>
  <si>
    <t>632</t>
  </si>
  <si>
    <t>121492</t>
  </si>
  <si>
    <t>77 egészségház, kossúth l. utca</t>
  </si>
  <si>
    <t>633</t>
  </si>
  <si>
    <t>634</t>
  </si>
  <si>
    <t>635</t>
  </si>
  <si>
    <t>636</t>
  </si>
  <si>
    <t>637</t>
  </si>
  <si>
    <t>638</t>
  </si>
  <si>
    <t>639</t>
  </si>
  <si>
    <t>640</t>
  </si>
  <si>
    <t>892</t>
  </si>
  <si>
    <t>121493</t>
  </si>
  <si>
    <t>Agyagbánya, 38</t>
  </si>
  <si>
    <t>893</t>
  </si>
  <si>
    <t>Kivett terület, 236</t>
  </si>
  <si>
    <t>705</t>
  </si>
  <si>
    <t>12152</t>
  </si>
  <si>
    <t>Vagyoni értékű jog</t>
  </si>
  <si>
    <t>814</t>
  </si>
  <si>
    <t>1219491</t>
  </si>
  <si>
    <t>816</t>
  </si>
  <si>
    <t>818</t>
  </si>
  <si>
    <t>820</t>
  </si>
  <si>
    <t>823</t>
  </si>
  <si>
    <t>825</t>
  </si>
  <si>
    <t>827</t>
  </si>
  <si>
    <t>829</t>
  </si>
  <si>
    <t>831</t>
  </si>
  <si>
    <t>833</t>
  </si>
  <si>
    <t>835</t>
  </si>
  <si>
    <t>837</t>
  </si>
  <si>
    <t>839</t>
  </si>
  <si>
    <t>841</t>
  </si>
  <si>
    <t>843</t>
  </si>
  <si>
    <t>845</t>
  </si>
  <si>
    <t>848</t>
  </si>
  <si>
    <t>850</t>
  </si>
  <si>
    <t>852</t>
  </si>
  <si>
    <t>855</t>
  </si>
  <si>
    <t>868</t>
  </si>
  <si>
    <t>869</t>
  </si>
  <si>
    <t>871</t>
  </si>
  <si>
    <t>872</t>
  </si>
  <si>
    <t>874</t>
  </si>
  <si>
    <t>876</t>
  </si>
  <si>
    <t>878</t>
  </si>
  <si>
    <t>880</t>
  </si>
  <si>
    <t>882</t>
  </si>
  <si>
    <t>885</t>
  </si>
  <si>
    <t>886</t>
  </si>
  <si>
    <t>889</t>
  </si>
  <si>
    <t>9.sz.melléklet</t>
  </si>
  <si>
    <t>A Magyar Államkincstár 10457/9/2010. I. fokú határozatának jóváhagyása a Magyar Államkincstár Központ Önkormányzati Főosztály ÖF/1601/2013. iktatószámú határozatával</t>
  </si>
  <si>
    <t>Számított kamat összesen:</t>
  </si>
  <si>
    <t xml:space="preserve">Visszafizetési kötelezettség </t>
  </si>
  <si>
    <t>Késedelmi kamat mértéke</t>
  </si>
  <si>
    <t>Fizetési kötelezettség (ÖKOTÁM, normatíva) összesen:</t>
  </si>
  <si>
    <t>Önkormányzat által vitatott kötelezettség összesen:</t>
  </si>
  <si>
    <t>Mártély Község Önkormányzata a határozatot átvette: 2014. január 06. napján</t>
  </si>
  <si>
    <t>A beérkezett határozat iktatószáma: 5-22-112-1/2014</t>
  </si>
  <si>
    <t>Az ÖF/1601/2013. számon jóváhagyott I. fokú  határozat száma: 10457/9/2010.</t>
  </si>
  <si>
    <t>Az I. fokú határozat kelte: 2010. március 22.</t>
  </si>
  <si>
    <t xml:space="preserve">Fellebbezés határidőben benyújtva az I. fokú határozat ellen: 2010. április 8. (postára adás napja) </t>
  </si>
  <si>
    <t>A fellebbezés elutasítása: ÖF/1601/2013. határozat kelte: 2013. december 30.</t>
  </si>
  <si>
    <t xml:space="preserve">Jogorvoslati lehetőség: </t>
  </si>
  <si>
    <t>Jogszabálysértésre hivatkozással kereset beadása a Szegedi Közigazgatási és Munkaügyi</t>
  </si>
  <si>
    <t>Bírósághoz</t>
  </si>
  <si>
    <t>Kereset beadásának dátuma: 2014. január 22.</t>
  </si>
  <si>
    <t>Mártély Önkormányzata egyben kérte a jogerős határozat felfüggesztését a bírósági eljárás végéig</t>
  </si>
  <si>
    <r>
      <t>Intézményi létszámkeret</t>
    </r>
    <r>
      <rPr>
        <sz val="8"/>
        <rFont val="Arial CE"/>
        <family val="0"/>
      </rPr>
      <t xml:space="preserve"> (10+2fő prémiuméves)</t>
    </r>
  </si>
  <si>
    <t>CSVKT megszűnés miatt lakossági befizetések, hátralék</t>
  </si>
  <si>
    <t>B55</t>
  </si>
  <si>
    <t>2015. év</t>
  </si>
  <si>
    <t>2016. év</t>
  </si>
  <si>
    <t>2017. év</t>
  </si>
  <si>
    <t>Rövid lejáratú  hitel visszafizetés</t>
  </si>
  <si>
    <t>Központi, irányító szervi támogatás (intézmények, közös hivatal)</t>
  </si>
  <si>
    <t>Központi, irányító szervi támogatás (ntézményi bevételek)</t>
  </si>
  <si>
    <t>Hosszú lejáratú  fejlesztési hitel</t>
  </si>
  <si>
    <t>(adatok E Ft)</t>
  </si>
  <si>
    <t>Mártély Község Önkormányzat gördített költségvetési tervezete az Áht.24. § (4)bekezdés d) pontja alapján</t>
  </si>
  <si>
    <t>10.sz.melléklet</t>
  </si>
  <si>
    <t>Elengedett kamat a 10001/11/2014. MÁK levél alapján 2014.01.24</t>
  </si>
  <si>
    <t>Magyar Államkincstár 10001/11/2014. iktatószámú levél alapján a közműfejlesztési támogatás</t>
  </si>
  <si>
    <t xml:space="preserve">utáni kamat elengedve 2014. január 24-én </t>
  </si>
  <si>
    <t>K502</t>
  </si>
  <si>
    <t>Elvonások és befizetések (jogosulatlanul igénybevett támogatások visszafizetése)</t>
  </si>
  <si>
    <t>Intézmény finanszírozás (ebből normatív támogatás 20.029e ft, önkorm.tám.:12.684eft)</t>
  </si>
  <si>
    <t>Egyéb működési célú támogatások ÁH-on belülre: Az intézmények finanszírozása: 46.535 e ft  és a közös hivatal tervezett finanszírozása 30.000 E ft,</t>
  </si>
  <si>
    <t>Rövid lejáratú likviditási hitel</t>
  </si>
  <si>
    <t>Rövid lejáratú likviditásihitel felvétele</t>
  </si>
  <si>
    <t>Intézmény finanszírozás (ebből normatív támogatás 20.029e ft, önkorm.tám.:12.684 eft)</t>
  </si>
  <si>
    <t>Rövid lejáratú likvidhitelek törlesztése pénzügyi vállalkozásnak</t>
  </si>
  <si>
    <t>K9112-9113</t>
  </si>
  <si>
    <t>Rövid lejáratú, likvid hitel visszafiz.</t>
  </si>
  <si>
    <t>K9112,9113</t>
  </si>
  <si>
    <t>Rövid lejáratú likvidhitelek törlesztése - pénzügyi vállalkozásnak</t>
  </si>
  <si>
    <t>Rövid lejáratú, likviditási hitel</t>
  </si>
  <si>
    <t>Előirányzat felhasználási ütemterv 2014.</t>
  </si>
  <si>
    <t>Az I. fokú határozat szerinti fizetési kötelezettség: 16.757.883 forint+901.320=17.659.203 ft</t>
  </si>
  <si>
    <t>K915</t>
  </si>
  <si>
    <t>Mártély Község Önkormányzat</t>
  </si>
  <si>
    <t>Kiadás</t>
  </si>
  <si>
    <t>Bevétel</t>
  </si>
  <si>
    <t>Eredeti előirányzat</t>
  </si>
  <si>
    <t>I.</t>
  </si>
  <si>
    <t>Működési költségvetés</t>
  </si>
  <si>
    <t>Működési bevételek</t>
  </si>
  <si>
    <t>ÁFA bevétel</t>
  </si>
  <si>
    <t>Magánszemélyek kommunális adója</t>
  </si>
  <si>
    <t>Idegenforgalmi adó tartózkodás után</t>
  </si>
  <si>
    <t>Iparűzési adó</t>
  </si>
  <si>
    <t>Talajterhelési díj</t>
  </si>
  <si>
    <t>I. Általános feladatok támogatása</t>
  </si>
  <si>
    <t>II. Települési önkormányzatok köznevelési és gyermekétkeztetési feladatainak támogatása (óvoda működtetés, étkeztetés)</t>
  </si>
  <si>
    <t>III.2. Hozzájárulás a pénzbeli szociális ellátásokhoz</t>
  </si>
  <si>
    <t>III.3. Egyes szociális és gyermekjóléti feladatok támogatása</t>
  </si>
  <si>
    <t>IV. A települési önkormányzatok kulturális feladatainak támogatása</t>
  </si>
  <si>
    <t>Működési kiadások</t>
  </si>
  <si>
    <t>Személyi juttatás</t>
  </si>
  <si>
    <t>Dologi kiadások</t>
  </si>
  <si>
    <t>Szociális juttatások</t>
  </si>
  <si>
    <t>Pénzeszköz átvétel</t>
  </si>
  <si>
    <t>Előző évi költségvetési kiegészítés</t>
  </si>
  <si>
    <t>Műk.célú péneszköz átvétel áh.kívül</t>
  </si>
  <si>
    <t>Intézmény finanszírozás (közös hivatal is)</t>
  </si>
  <si>
    <t>Hitel felvétel, kölcsön visszafizetés</t>
  </si>
  <si>
    <t>Hitel törlesztés.  kölcsön nyújtás</t>
  </si>
  <si>
    <t>II.</t>
  </si>
  <si>
    <t>Felhalmozási költségvetés</t>
  </si>
  <si>
    <t>Felhalmozási bevételek</t>
  </si>
  <si>
    <t>Önkormányzati lakótelek értékesítés</t>
  </si>
  <si>
    <t>Önkormányzati földterület értékesítés</t>
  </si>
  <si>
    <t>Felhalmozási kiadások</t>
  </si>
  <si>
    <t>Felújítás kiadásai</t>
  </si>
  <si>
    <t>Beruházás kiadásai</t>
  </si>
  <si>
    <t>Feljesztési hitel kamatkiadásai</t>
  </si>
  <si>
    <t>Fejlesztési hitel felvétel</t>
  </si>
  <si>
    <t>Felhalmozási célú pénzeszköz átadás</t>
  </si>
  <si>
    <t>Intézményi létszámkeret</t>
  </si>
  <si>
    <t>Közfoglalkoztatottak létszámkeret</t>
  </si>
  <si>
    <t>Mártélyi Általános Művelődési Központ</t>
  </si>
  <si>
    <t>Gépjárműadó 40 %-a</t>
  </si>
  <si>
    <t>(adatok E Ft-ban)</t>
  </si>
  <si>
    <t>Szakfeladat összesen:</t>
  </si>
  <si>
    <t>Önkormányzati lakótelek és ingatlan értékesítés</t>
  </si>
  <si>
    <t>Önkormányzati föld értékesítése</t>
  </si>
  <si>
    <t>Foglalkoztatottak létszáma</t>
  </si>
  <si>
    <t>Közfoglalkoztatottak létszáma</t>
  </si>
  <si>
    <t>Kiadási főösszeg:</t>
  </si>
  <si>
    <t>Bevételi főösszeg</t>
  </si>
  <si>
    <t>Előző évi pénzmaradvány igénybevétele és felhasználása, kötelezettséggel terhelt pénzmaradvány</t>
  </si>
  <si>
    <t>Intézményi létszámkeret /fő</t>
  </si>
  <si>
    <t>Önkormányzati költségvetés bevételi főösszeg:</t>
  </si>
  <si>
    <t>Nettósított költségvetés kiadási főösszeg:</t>
  </si>
  <si>
    <t>Nettósított költségvetés bevételi főösszeg:</t>
  </si>
  <si>
    <t>Mártély Község Önkormányzat Gondozási Központ</t>
  </si>
  <si>
    <t>Önkormányzat összesen:</t>
  </si>
  <si>
    <t>5. számú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</si>
  <si>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</si>
  <si>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</si>
  <si>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</si>
  <si>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</si>
  <si>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</si>
  <si>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</si>
  <si>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</si>
  <si>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</si>
  <si>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</si>
  <si>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</si>
  <si>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</si>
  <si>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</si>
  <si>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</si>
  <si>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</si>
  <si>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Mártély Község Önkormányzata</t>
  </si>
  <si>
    <t>Beruházási és felújítási kiadások</t>
  </si>
  <si>
    <t>Támogatási kölcsönök folyósítása, visszafizetése</t>
  </si>
  <si>
    <t>Összesen:</t>
  </si>
  <si>
    <t>Intézményi működési bevételek</t>
  </si>
  <si>
    <t>Előző évi pénzmaradvány igénybevétele</t>
  </si>
  <si>
    <t>Támogatási kölcsönök visszatérülése, igénybevétele</t>
  </si>
  <si>
    <t>KSH kód:</t>
  </si>
  <si>
    <t>Jogcím megnevezése</t>
  </si>
  <si>
    <t>I.1.a)</t>
  </si>
  <si>
    <t>Önkormányzati hivatal működésének támogatása</t>
  </si>
  <si>
    <t>I.1.b)</t>
  </si>
  <si>
    <t>Település-üzemeltetéshez kapcsolódó feladatellátás támogatása</t>
  </si>
  <si>
    <t>II.1.</t>
  </si>
  <si>
    <t>Óvodapedagógusok és az óvodapedagógusok nevelő munkáját közvetlenül segítők bértámogatása</t>
  </si>
  <si>
    <t>Óvodaműködtetési támogatás</t>
  </si>
  <si>
    <t>TELEPÜLÉSI ÖNKORMÁNYZATOK KÖZNEVELÉSI ÉS GYERMEKÉTKEZTETÉSI FELADATAINAK TÁMOGATÁSA ÖSSZESEN</t>
  </si>
  <si>
    <t>III.2.</t>
  </si>
  <si>
    <t xml:space="preserve"> Hozzájárulás a pénzbeli szociális ellátásokhoz</t>
  </si>
  <si>
    <t>Szociális és gyermekjóléi alapszolgáltatások átlalános feladatai</t>
  </si>
  <si>
    <t>Szociális étkeztetés</t>
  </si>
  <si>
    <t>Házi segítségnyújtás</t>
  </si>
  <si>
    <t>Falugondnoki vagy tanyagondnoki szolgáltatás</t>
  </si>
  <si>
    <t>Időskorúak nappali intézményi ellátása</t>
  </si>
  <si>
    <t>III.3.</t>
  </si>
  <si>
    <t>III.</t>
  </si>
  <si>
    <t>A TELEPÜLÉSI ÖNKORMÁNYZATOK SZOCIÁLIS ÉS GYERMEKJÓLÉTI FELADATAINAK TÁMOGATÁSA ÖSSZESEN</t>
  </si>
  <si>
    <t>Könyvtári, közművelődési és múzeumi feladatok támogatása</t>
  </si>
  <si>
    <t>IV.</t>
  </si>
  <si>
    <t>A TELEPÜLÉSI ÖNKORMÁNYZATOK KULTURÁLIS FELADATAINAK TÁMOGATÁSA ÖSSZESEN</t>
  </si>
  <si>
    <t>Üdülőhelyi feladatok támogatása</t>
  </si>
  <si>
    <t>Helyi önkormányzatok egyes költségvetési kapcsolatokból számított bevételei összesen</t>
  </si>
  <si>
    <t>I.1.ba)</t>
  </si>
  <si>
    <t>I.1.bc)</t>
  </si>
  <si>
    <t>Köztemető fenntartással kapcsolatos feladatok támogatása</t>
  </si>
  <si>
    <t>Közutak fenntartásának támogatása</t>
  </si>
  <si>
    <t>HELYI ÖNKORMÁNYZATOK MŰKÖDÉSÉNEK ÁLTALÁNOS TÁMOGATÁSA ÖSSZESEN</t>
  </si>
  <si>
    <t>A zöldterület gazdálkodással kapcsolatos feladatok ellátásának támogatása</t>
  </si>
  <si>
    <t xml:space="preserve">I.1.bd) </t>
  </si>
  <si>
    <t>III.3.d (1)</t>
  </si>
  <si>
    <t>III.3</t>
  </si>
  <si>
    <t>III.3.e</t>
  </si>
  <si>
    <t>III.3.f (1)</t>
  </si>
  <si>
    <t>Kötött felhasználású támogatások</t>
  </si>
  <si>
    <t>Lakott külterülettel kapcsolatos feladatok támogatása</t>
  </si>
  <si>
    <t>Rendszeres szociális segély</t>
  </si>
  <si>
    <t>Könyvtári érdekeltségnövelő támogatás</t>
  </si>
  <si>
    <t>6. számú melléklet</t>
  </si>
  <si>
    <t>Pályázat megnevezése</t>
  </si>
  <si>
    <t>Pályázati azonosító</t>
  </si>
  <si>
    <t>A projekt leírása, a pályázat megvalósítása</t>
  </si>
  <si>
    <t>1.</t>
  </si>
  <si>
    <t>2.</t>
  </si>
  <si>
    <t>Integrált Közösségi és Szolgáltató tér kialakítása Mártélyon</t>
  </si>
  <si>
    <t>MVH 6.356.01.01</t>
  </si>
  <si>
    <t>3.</t>
  </si>
  <si>
    <t>Hódmezővásárhely-Mártély-Székkutas Ivóvízminőség-javító Projekt</t>
  </si>
  <si>
    <t>KEOP-1.3.0/09-11-2011-0044</t>
  </si>
  <si>
    <t xml:space="preserve">Foglalkoztatást helyettesítő támogatás </t>
  </si>
  <si>
    <t xml:space="preserve">Lakásfenntartási támogatás </t>
  </si>
  <si>
    <t xml:space="preserve">Lakott külterülettel kapcsolatos feladatok támogatása </t>
  </si>
  <si>
    <t>Helyi szervezési intézkedésekhez kapcsolódó többletkiadások támogatása (Prémiumévek progr.)</t>
  </si>
  <si>
    <t>KIADÁSOK</t>
  </si>
  <si>
    <t>KIADÁSOK ÖSSZESEN:</t>
  </si>
  <si>
    <t>BEVÉTELEK</t>
  </si>
  <si>
    <t>Személyi juttatások</t>
  </si>
  <si>
    <t>Fenntartói finanszírozás</t>
  </si>
  <si>
    <t>BEVÉTELEK ÖSSZESEN:</t>
  </si>
  <si>
    <t>Intézmények finanszírozása</t>
  </si>
  <si>
    <t>Felhalmozási c.kölcsön Ivóvíz program</t>
  </si>
  <si>
    <t>Felhalmozási célú hitelek</t>
  </si>
  <si>
    <t>Felhalmozási célú kölcsön Ivóvíz prgr.</t>
  </si>
  <si>
    <t>Ivóvízminőségi-javító pr. önerő kölcsön</t>
  </si>
  <si>
    <t>Egészségre nevelő és szemléletformáló életmód programok - lokális színterek</t>
  </si>
  <si>
    <t>TÁMOP6.1.2-11/1-2012-1615</t>
  </si>
  <si>
    <t>Rovatrend</t>
  </si>
  <si>
    <t xml:space="preserve">MÁRTÉLY KÖZSÉG ÖNKORMÁNYZATA </t>
  </si>
  <si>
    <t xml:space="preserve">Kiemelt előirányzatok </t>
  </si>
  <si>
    <t>Gondozási Központ összesen:</t>
  </si>
  <si>
    <t>Mártélyi ÁMK összesen:</t>
  </si>
  <si>
    <t>Önkormányzati költségvetés kiadási főösszeg:</t>
  </si>
  <si>
    <t>Halmozódás (intézmények)</t>
  </si>
  <si>
    <t>Költségvetési engedélyezett létszámkeret:</t>
  </si>
  <si>
    <t>Tervezett közfoglalkoztatotti létszám:</t>
  </si>
  <si>
    <t>Önkormányzat költségvetési támogatása</t>
  </si>
  <si>
    <t>Kiemelt előirányzatok</t>
  </si>
  <si>
    <t>(adatok E forintban)</t>
  </si>
  <si>
    <t>K1101</t>
  </si>
  <si>
    <t>K2</t>
  </si>
  <si>
    <t>Munkaadói járulékok és szociális hozzájárulási adó</t>
  </si>
  <si>
    <t>K35</t>
  </si>
  <si>
    <t>Különféle befizetések és egyéb dologi kiadások</t>
  </si>
  <si>
    <t>B8131</t>
  </si>
  <si>
    <t>B402</t>
  </si>
  <si>
    <t>B405</t>
  </si>
  <si>
    <t>K</t>
  </si>
  <si>
    <t>B</t>
  </si>
  <si>
    <t>B8</t>
  </si>
  <si>
    <t>B4</t>
  </si>
  <si>
    <t>B6</t>
  </si>
  <si>
    <t>B7</t>
  </si>
  <si>
    <t>Működési célú átvett pénzeszközök</t>
  </si>
  <si>
    <t>B2</t>
  </si>
  <si>
    <t>Felhalmozási célú támogatások ÁH-on belülről</t>
  </si>
  <si>
    <t>K1</t>
  </si>
  <si>
    <t>B406</t>
  </si>
  <si>
    <t>Felhalmozási célú bevételek</t>
  </si>
  <si>
    <t>Felhalmozási célú átvett pénzeszközök ÁH-kívül</t>
  </si>
  <si>
    <t>K31-K34</t>
  </si>
  <si>
    <t>B816</t>
  </si>
  <si>
    <t>Mártély Község Önkormányzata pályázati programok bemutatása 2014. évben</t>
  </si>
  <si>
    <t>Lakosok száma 2013.01.01.</t>
  </si>
  <si>
    <t>1301 fő</t>
  </si>
  <si>
    <t>2014. évi jogcím</t>
  </si>
  <si>
    <t>Mennyiségi egység</t>
  </si>
  <si>
    <t>2014. évi mutatószám</t>
  </si>
  <si>
    <t xml:space="preserve">2014. évi fajlagos összeg </t>
  </si>
  <si>
    <t>2014. évi támogatás Ft</t>
  </si>
  <si>
    <t>A helyi önkormányzatok általános működésének és ágazati feladatainak támogatása                                       (Költségvetési törvényjavaslat 2. sz. melléklet)</t>
  </si>
  <si>
    <t>I. A helyi önkormányzataok működésének általános támogatása</t>
  </si>
  <si>
    <t>fő</t>
  </si>
  <si>
    <t>ha</t>
  </si>
  <si>
    <t>I.1.bb)</t>
  </si>
  <si>
    <t>Közvilágítás fenntartásának támogatása</t>
  </si>
  <si>
    <t>km</t>
  </si>
  <si>
    <t>m2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</si>
  <si>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</si>
  <si>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</si>
  <si>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II.1. </t>
  </si>
  <si>
    <t>Óvodapedagógusok átlagbérének és közterheinek elismert összege</t>
  </si>
  <si>
    <t>számított létszám (fő)</t>
  </si>
  <si>
    <t>Óvodapedagógusok átlagbérének és közterheinek elismert pótlólagos  összege (számított létszám/3hónap) a 2014/2015. nevelési évre</t>
  </si>
  <si>
    <t>Óvodapedagógusok nevelő munkáját közvetlenül segítők átlagbérének és közterheinek elismert összege (létszám/év)</t>
  </si>
  <si>
    <t>III. A TELEPÜLÉSI ÖNKORMÁNYZATOK SZOCIÁLIS, GYERMEKJÓLÉTI ÉS GYERMEKÉTKEZTETÉSI FELADATAINAK TÁMOGATÁSA</t>
  </si>
  <si>
    <t xml:space="preserve">III.3.c </t>
  </si>
  <si>
    <t>szolgálat</t>
  </si>
  <si>
    <t>Egyes szociális és gyermekjóléti feladatok támogatása</t>
  </si>
  <si>
    <t>III.5</t>
  </si>
  <si>
    <t>Gyermekétkeztetés támogatása</t>
  </si>
  <si>
    <t>III.5.ab)</t>
  </si>
  <si>
    <t>Óvodában, nappali rendszerrű közoktatásban részt vevő gyermekek, tanulók után (ingyenes v. 50 % kedv.)</t>
  </si>
  <si>
    <t>III.5.</t>
  </si>
  <si>
    <t>Gyermekétkeztetés támogatása összesen:</t>
  </si>
  <si>
    <t>IV. TELEPÜLÉSI ÖNKORMÁNYZATOK KULTURÁLIS FELADATAINAK TÁMOGATÁSA</t>
  </si>
  <si>
    <t>IV.1</t>
  </si>
  <si>
    <t>IV.1.d)</t>
  </si>
  <si>
    <t>Települési önkormányzatok nyilvános könyvtári és közművelődési feladatainak támogatása</t>
  </si>
  <si>
    <t>6.</t>
  </si>
  <si>
    <t xml:space="preserve">Helyi szervezési intézkedésekhez kapcsolódó többletkiadás támogatása </t>
  </si>
  <si>
    <t>Év közben lehívható kötött felhasználású támogatások, amelyek egy része az adóerő-képesség központilag történő kiszámításával válhat igényelhetővé</t>
  </si>
  <si>
    <t>10.</t>
  </si>
  <si>
    <t>Önkormányzati feladatellátást szolgáló fejlesztések</t>
  </si>
  <si>
    <t>10.b)</t>
  </si>
  <si>
    <t>Egyes önkormányzati feladatokhoz kapcsolódó fejlesztési támogatás</t>
  </si>
  <si>
    <t>10.ba)</t>
  </si>
  <si>
    <t>Kötelező önkormányzati feladatot ellátó intézmények fejlesztése, felújítása</t>
  </si>
  <si>
    <t>10.bb)</t>
  </si>
  <si>
    <t>Óvodai, iskola és utánpótlás sport infrastruktúra-fejlesztés, felújítás</t>
  </si>
  <si>
    <t>10.bc)</t>
  </si>
  <si>
    <t>Közbiztonság növelését szolgáló fejlesztések megvalósítása</t>
  </si>
  <si>
    <t>12.</t>
  </si>
  <si>
    <t>Könyvtári  és közművelődési érdekeltségnövelő támogatás, muzeális intézmények szakmai támogatása</t>
  </si>
  <si>
    <t>13.</t>
  </si>
  <si>
    <t>A 2013. évről áthúzódó bérkompenzáció támogatása</t>
  </si>
  <si>
    <t>15.</t>
  </si>
  <si>
    <t>17.</t>
  </si>
  <si>
    <t>Rövid lejáratú hitelek</t>
  </si>
  <si>
    <t>Szerződés száma</t>
  </si>
  <si>
    <t>Lejárat</t>
  </si>
  <si>
    <t>57200172-60000161</t>
  </si>
  <si>
    <t>Éven belüli lejáratú támogatás előfinanszírozási hitelhez, "Mártélyi IKSZT kialakítása" pályázat támogatást megelőlegező hitel</t>
  </si>
  <si>
    <t>Rövid lejáratú hitelek összesen:</t>
  </si>
  <si>
    <t>Hosszú lejáratú hitelek</t>
  </si>
  <si>
    <t>Önkormányzati Infrastruktúrafejlesztési Hitelprogram keretében a Magyar Fejlesztési Bank Zrt által refinanszírozott beruházási célú hitelhez "Erdei iskola"</t>
  </si>
  <si>
    <t>Önkormányzati Infrastruktúrafejlesztési Hitelprogram keretében a Magyar Fejlesztési Bank Zrt által refinanszírozott beruházási célú hitelhez "Faluház felújítása" pályázat önrész</t>
  </si>
  <si>
    <t>Hosszú lejáratú hitelek összesen:</t>
  </si>
  <si>
    <t>Mártély Község Önkormányzat hitelei 2014.01.01.</t>
  </si>
  <si>
    <t>7.sz.melléklet</t>
  </si>
  <si>
    <t>4.sz.melléklet</t>
  </si>
  <si>
    <t>Feljesztési hitel visszafizetés</t>
  </si>
  <si>
    <t>Rövid lejáratú támog.megelőleg.hitel felvétel</t>
  </si>
  <si>
    <t>Hosszú lejáratú fejlesztési hitel felvétele</t>
  </si>
  <si>
    <t>Rövid lejáratú támog.megelőleg.hitel visszafiz.</t>
  </si>
  <si>
    <t>Hosszú lejáratú fejlesztési hitel visszafizetés</t>
  </si>
  <si>
    <t>2.sz.melléklet</t>
  </si>
  <si>
    <t>3.sz.melléklet</t>
  </si>
  <si>
    <t>Munkáltatói járulék és szociális hozzájárulási adó</t>
  </si>
  <si>
    <t>Közhatalmi bevételek</t>
  </si>
  <si>
    <t>Normatív támogatások összesen:</t>
  </si>
  <si>
    <t>K31-K35</t>
  </si>
  <si>
    <t>B112</t>
  </si>
  <si>
    <t>B111</t>
  </si>
  <si>
    <t>B113</t>
  </si>
  <si>
    <t>B114</t>
  </si>
  <si>
    <t>B115</t>
  </si>
  <si>
    <t>2014. évi bérkompenzáció</t>
  </si>
  <si>
    <t xml:space="preserve">Üdülőhelyi feladatok támogatása </t>
  </si>
  <si>
    <t>B34</t>
  </si>
  <si>
    <t>B351</t>
  </si>
  <si>
    <t>B354</t>
  </si>
  <si>
    <t>B36</t>
  </si>
  <si>
    <t>B355</t>
  </si>
  <si>
    <t>B404</t>
  </si>
  <si>
    <t>Tulajdonosi bevételek</t>
  </si>
  <si>
    <t>Kiszámlázott általános forgalmi adó</t>
  </si>
  <si>
    <t>B52</t>
  </si>
  <si>
    <t>B16</t>
  </si>
  <si>
    <t>Egyéb működési célú támogatások bevételei ÁH-on belülről</t>
  </si>
  <si>
    <t>Egyéb működési célú támogatások bevételei ÁH-on belülről (OEP)</t>
  </si>
  <si>
    <t>Egyéb működési célú támogatások ÁH-on belülre</t>
  </si>
  <si>
    <t>K506</t>
  </si>
  <si>
    <t>B813</t>
  </si>
  <si>
    <t>Maradvány igénybevétele</t>
  </si>
  <si>
    <t>Egyéb működési célú támogatások bevételei ÁH-on belülről (TÁMOP-6.1.2 Egészségnev.pály.)</t>
  </si>
  <si>
    <t>Felhalmozási célú átvett pénzeszközök ÁH-on kívülről</t>
  </si>
  <si>
    <t>K6</t>
  </si>
  <si>
    <t>K7</t>
  </si>
  <si>
    <t>Felújítások</t>
  </si>
  <si>
    <t>K8</t>
  </si>
  <si>
    <t>Egyéb felhalmozási célú kiadások</t>
  </si>
  <si>
    <t>K84</t>
  </si>
  <si>
    <t>Egyéb felhalmozási célú támogatás ÁH-on belülre</t>
  </si>
  <si>
    <t>K911</t>
  </si>
  <si>
    <t>K508</t>
  </si>
  <si>
    <t>K9111</t>
  </si>
  <si>
    <t>K9113</t>
  </si>
  <si>
    <t>B8111</t>
  </si>
  <si>
    <t>B8113</t>
  </si>
  <si>
    <t>B8112</t>
  </si>
  <si>
    <t>Likviditási célú hitelek, kölcsönök felvétele pénzügyi vállalkozástól</t>
  </si>
  <si>
    <t>Finanszírozási kiadások (működési célú)</t>
  </si>
  <si>
    <t>Finanszírozási bevételek (működési célú)</t>
  </si>
  <si>
    <t>Egyéb működési célú kiadások</t>
  </si>
  <si>
    <t>K44</t>
  </si>
  <si>
    <t>K45</t>
  </si>
  <si>
    <t>Átmeneti kölcsön nyújtása</t>
  </si>
  <si>
    <t>K48</t>
  </si>
  <si>
    <t>K42</t>
  </si>
  <si>
    <t>K46</t>
  </si>
  <si>
    <t>K511</t>
  </si>
  <si>
    <t>Egyéb működési célú támogatások ÁH-on kívülre</t>
  </si>
  <si>
    <t>B25</t>
  </si>
  <si>
    <t>Egyéb felhalmozási célú támogatások bevételei ÁH-on belülről</t>
  </si>
  <si>
    <t>Egyéb felhalmozási célú támogatások bevételei ÁH-on belülről (Munkaügyi Központ)</t>
  </si>
  <si>
    <t>K88</t>
  </si>
  <si>
    <t>B23</t>
  </si>
  <si>
    <t>K83</t>
  </si>
  <si>
    <t>Dologi kiadások és különféle befizetések</t>
  </si>
  <si>
    <t>K42-K48</t>
  </si>
  <si>
    <t>Szociális juttatások, intézményi ellátások</t>
  </si>
  <si>
    <t>K6-K8</t>
  </si>
  <si>
    <t>B3</t>
  </si>
  <si>
    <t>Maradvány igénybevétele előző évi</t>
  </si>
  <si>
    <t>Egyéb működési célú támogatások bevételei ÁH-on kívülről</t>
  </si>
  <si>
    <t>Fejlesztési célú hitelek</t>
  </si>
  <si>
    <t>B1</t>
  </si>
  <si>
    <t>Működési célú támogatások ÁH-on belülről (normatív állami támogatások)</t>
  </si>
  <si>
    <t>Központi, irányítószervi támogatás</t>
  </si>
  <si>
    <t>Központi, irányító szervi támogatás</t>
  </si>
  <si>
    <t>Előző év költségvetési maradványának igénybevétele és felhasználása, kötelezettséggel terhelt pénzmaradvány:</t>
  </si>
  <si>
    <t>III.5. Gyermekétkeztetés támogatása</t>
  </si>
  <si>
    <t>Működési célú átvett pénzeszközök ÁH-on kívülről</t>
  </si>
  <si>
    <t>Előző év költségvetési maradványának igénybevétele: …….. E ft, ebből kötelezettséggel terhelt maradvány …... e Ft, szabad ktg.vetési maradvány ……. e Ft</t>
  </si>
  <si>
    <t>Egyéb működési támogatások ÁH-on belülre</t>
  </si>
  <si>
    <t>Egyéb működési támogatások ÁH-on kívülre</t>
  </si>
  <si>
    <t>Egyéb működési célú támogatások kiadásai</t>
  </si>
  <si>
    <t xml:space="preserve">Egyéb működési célú támogatások bevételei </t>
  </si>
  <si>
    <t xml:space="preserve">Működési célú átvett pénzeszközök   </t>
  </si>
  <si>
    <t>B63</t>
  </si>
  <si>
    <t>B81</t>
  </si>
  <si>
    <t>K9112</t>
  </si>
  <si>
    <t>Likviditási célú hitelek, kölcsönök törlesztése</t>
  </si>
  <si>
    <t>Felhalmozási célú támogatások ÁH-on kívülről</t>
  </si>
  <si>
    <t xml:space="preserve">K </t>
  </si>
  <si>
    <t>Beruházási kiadások</t>
  </si>
  <si>
    <t>Felújítási kiadások</t>
  </si>
  <si>
    <t>Egyéb felhalmozási kiadások</t>
  </si>
  <si>
    <t>Rövid lejáratú támog.megelőleg.hitel felvétele</t>
  </si>
  <si>
    <t>B12</t>
  </si>
  <si>
    <t>Egyéb működési célú támogatások bevételei ÁH-on belülről (Munkaügyi Központ)</t>
  </si>
  <si>
    <t xml:space="preserve">Egyéb működési célú támogatások bevételei ÁH-on belülről </t>
  </si>
  <si>
    <t>Dologi kiadások és különféle befizetések,egyéb dologi</t>
  </si>
  <si>
    <t>Hosszú lejáratú támogatást megelőlegező fejlesztési hitel</t>
  </si>
  <si>
    <t>Rövid lejáratú tám.megelőlegező hitel visszafizetés</t>
  </si>
  <si>
    <t>B402,B406</t>
  </si>
  <si>
    <t>Egyéb működési célú támogatások ÁH-on kívülről</t>
  </si>
  <si>
    <t xml:space="preserve">Működési célú támogatások ÁH-on belülről </t>
  </si>
  <si>
    <t>Ellátási díjak</t>
  </si>
  <si>
    <t>Előző évi költségvetési maradvány igénybevétele</t>
  </si>
  <si>
    <t>Közfoglalkoztatottak száma (fő):</t>
  </si>
  <si>
    <t>Dologi  kiadások</t>
  </si>
  <si>
    <t>Mártély Csatornaberuházó Víziközmű Társulat 2013.11.08-i megszűnésével a lejárt hitelek és késedelmi kamatok (Unicredit Bank) jogszabály szerinti átszállása a jogutód önkormányzatra. A 2013.11.18-i banki kimutatás szerint a lejárt tőketartozás: 81.387.843,73 ft, a késedelmi kamat: 13.470.388,93 ft, összesen: 94.858.233 ft.</t>
  </si>
  <si>
    <t>II.1.(3)2</t>
  </si>
  <si>
    <t>II.1. (2)1 - II.1.(2)2</t>
  </si>
  <si>
    <t>II.2. (8)1-II.2.(8)2</t>
  </si>
  <si>
    <t>III.3.m</t>
  </si>
  <si>
    <t>Kistelepülések szociális feladatainak támogatása</t>
  </si>
  <si>
    <t>B311</t>
  </si>
  <si>
    <t>Magánszemélyek jövedelemadói (föld bérbeadásból származó jövedelem adója)</t>
  </si>
  <si>
    <t>Egyéb közhatalmi bevételek (pótlékok, bírságok)</t>
  </si>
  <si>
    <t>III. 5b)</t>
  </si>
  <si>
    <t>Gyermekétkeztetés üzemeltetési támogatása</t>
  </si>
  <si>
    <t>ÖNKORMÁNYZAT MINDÖSSZESEN</t>
  </si>
  <si>
    <t>2014. JÚNIUSI MÓDOSÍTÁS</t>
  </si>
  <si>
    <t>Rendszeres gyermekvédelmi támogatásban részesülők pénzbeni támogatása</t>
  </si>
  <si>
    <t>III. 1.</t>
  </si>
  <si>
    <t>Egyes jövedelempótló támogatások kiegészítése</t>
  </si>
  <si>
    <t>Központosított előirányzatok összesen</t>
  </si>
  <si>
    <t>18.</t>
  </si>
  <si>
    <t>Átmeneti ivóvízellátás biztosításával kapcsolatos költségek támogatása</t>
  </si>
  <si>
    <t>B 115</t>
  </si>
  <si>
    <t>B 1</t>
  </si>
  <si>
    <t>Önkormányzat és intézményei mindösszesen</t>
  </si>
  <si>
    <t>Mártély Község Önkormányzat összesítés (részletes) :</t>
  </si>
  <si>
    <t>19.</t>
  </si>
  <si>
    <t>13/a</t>
  </si>
  <si>
    <t>bérkompenzáció 01-04 hó</t>
  </si>
  <si>
    <t>GONDOZÁSI KÖZPONT ÖSSZESEN</t>
  </si>
  <si>
    <t>ÁLTALÁNOS MŰVELŐDÉSI KÖZPONT MINDÖSSZESEN</t>
  </si>
  <si>
    <t>Működési célú támogatások ÁH-on belülről ( állami támogatások)</t>
  </si>
  <si>
    <t>fel nem használt bevétel:</t>
  </si>
  <si>
    <t>Adósságkonszolidáció</t>
  </si>
  <si>
    <t>Kormányzati funkciók összesen</t>
  </si>
  <si>
    <t>K 506</t>
  </si>
  <si>
    <t>K502 - 506</t>
  </si>
  <si>
    <t>K502-506</t>
  </si>
  <si>
    <t>Előző év költségvetési maradványának igénybevétele: 10 663 E ft, ebből kötelezettséggel terhelt maradvány 2 977 e Ft, szabad ktg.vetési maradvány 7 686 e Ft</t>
  </si>
  <si>
    <t>Előző év költségvetési maradványának igénybevétele: 10 486 e Ft, szabad működési pénzmaradvány 6 864 e ft</t>
  </si>
  <si>
    <t>Létszám</t>
  </si>
  <si>
    <t>B116</t>
  </si>
  <si>
    <t>B21</t>
  </si>
  <si>
    <t>Adósságkonszolidáció (Tőke)</t>
  </si>
  <si>
    <t>1/1. sz. melléklet</t>
  </si>
  <si>
    <t>1.sz. mellékelt (Összesítő)</t>
  </si>
  <si>
    <t>2014. JÚNIUSI és szeptemberiMÓDOSÍTÁS</t>
  </si>
  <si>
    <t>20.</t>
  </si>
  <si>
    <t>E-útdíj bevezetésével kapcsolatos ellentételezés</t>
  </si>
  <si>
    <t>E-útdíj ellentételezése</t>
  </si>
  <si>
    <r>
      <t xml:space="preserve">Kormányzati funkció: 013350 Az önkormányzati vagyonnal kapcsolatos feladatok </t>
    </r>
    <r>
      <rPr>
        <sz val="8"/>
        <rFont val="Arial CE"/>
        <family val="0"/>
      </rPr>
      <t>(680002 - Nem lakóigatlan bérbeadása)</t>
    </r>
  </si>
  <si>
    <r>
      <t xml:space="preserve">Kormányzati funkció: 106010 Lakóingatlan szociális célú bérbeadása, üzemeltetése </t>
    </r>
    <r>
      <rPr>
        <sz val="8"/>
        <rFont val="Arial CE"/>
        <family val="0"/>
      </rPr>
      <t>(680001 - Lakóingatlan bérbeadás)</t>
    </r>
  </si>
  <si>
    <r>
      <t xml:space="preserve">Kormányzati funkció: 064010 Közvilágítás </t>
    </r>
    <r>
      <rPr>
        <sz val="8"/>
        <rFont val="Arial CE"/>
        <family val="0"/>
      </rPr>
      <t>(841402 - Közvilágítás)</t>
    </r>
  </si>
  <si>
    <r>
      <t xml:space="preserve">Kormányzati funkció: 066020 -Város-, községgazdálkodási egyéb szolgáltatások </t>
    </r>
    <r>
      <rPr>
        <sz val="8"/>
        <rFont val="Arial CE"/>
        <family val="0"/>
      </rPr>
      <t>(841403 - Községgazdálkodás és m.n.s szolgáltatás)</t>
    </r>
  </si>
  <si>
    <r>
      <t xml:space="preserve">Kormányzati funkció: 018010 Önkormányzatok elszámolásai a központi költségvetéssel </t>
    </r>
    <r>
      <rPr>
        <sz val="8"/>
        <rFont val="Arial CE"/>
        <family val="0"/>
      </rPr>
      <t>(841901 - Önkormányzatok elszámolásai)</t>
    </r>
  </si>
  <si>
    <r>
      <t xml:space="preserve">Kormányzati funkció: 045160 Közutak, hidak, alagutak üzemeltetése, fenntartása </t>
    </r>
    <r>
      <rPr>
        <sz val="8"/>
        <rFont val="Arial CE"/>
        <family val="0"/>
      </rPr>
      <t>(522001 - Közutak üzemeltetése)</t>
    </r>
  </si>
  <si>
    <r>
      <t>Kormányzati funkció: 083030 Egyéb kiadói tevékenység</t>
    </r>
    <r>
      <rPr>
        <sz val="8"/>
        <rFont val="Arial CE"/>
        <family val="0"/>
      </rPr>
      <t xml:space="preserve"> (581400 - Folyóirat, időszaki kiadvány)</t>
    </r>
  </si>
  <si>
    <t>2014. évi funkció csoport</t>
  </si>
  <si>
    <t>0451</t>
  </si>
  <si>
    <t>0830</t>
  </si>
  <si>
    <t>0133</t>
  </si>
  <si>
    <t>1060</t>
  </si>
  <si>
    <t>0660</t>
  </si>
  <si>
    <r>
      <t xml:space="preserve">Kormányzati funkció: 066010 Zöldterület-kezelés </t>
    </r>
    <r>
      <rPr>
        <sz val="8"/>
        <rFont val="Arial CE"/>
        <family val="0"/>
      </rPr>
      <t>(813000 - Zöldterület kezelése)</t>
    </r>
  </si>
  <si>
    <t>0111</t>
  </si>
  <si>
    <r>
      <t xml:space="preserve">Kormányzati funkció: 011130 Önkormányzatok és önkormányzati hivatalok jogalkotó és általános igazgatási tevékenysége </t>
    </r>
    <r>
      <rPr>
        <sz val="8"/>
        <rFont val="Arial CE"/>
        <family val="0"/>
      </rPr>
      <t>(841112-2 Önkormányzati jogalkotás)</t>
    </r>
  </si>
  <si>
    <r>
      <t>Kormányzati funkció: 011110 Államhatalmi szervek tevékenysége</t>
    </r>
    <r>
      <rPr>
        <sz val="8"/>
        <rFont val="Arial CE"/>
        <family val="0"/>
      </rPr>
      <t xml:space="preserve"> (841113 - Adók beszedése, ellenőrzése)</t>
    </r>
  </si>
  <si>
    <t>0640</t>
  </si>
  <si>
    <t>0180</t>
  </si>
  <si>
    <t>9000</t>
  </si>
  <si>
    <r>
      <t xml:space="preserve">Kormányzati funkció: 900060 Forgatási és befektetési célú finanszírozási műveletek </t>
    </r>
    <r>
      <rPr>
        <sz val="8"/>
        <rFont val="Arial CE"/>
        <family val="0"/>
      </rPr>
      <t>(841906-9 Finanszírozási műveletek)</t>
    </r>
  </si>
  <si>
    <r>
      <t>Kormányzati funkció: 018030 Támogatási célú finanszírozási műveletek</t>
    </r>
    <r>
      <rPr>
        <sz val="8"/>
        <rFont val="Arial"/>
        <family val="2"/>
      </rPr>
      <t xml:space="preserve"> (841907 Önkormányzatok elszámolásai költségvetési szerveikkel)</t>
    </r>
  </si>
  <si>
    <t>0474</t>
  </si>
  <si>
    <r>
      <t>Kormányzati funkció: 047410 Ár- és belvízvédelemmel összefüggő tevékenységek</t>
    </r>
    <r>
      <rPr>
        <sz val="8"/>
        <rFont val="Arial"/>
        <family val="2"/>
      </rPr>
      <t xml:space="preserve"> (842541 Ár- és belvízi védekezés)</t>
    </r>
  </si>
  <si>
    <t>0721</t>
  </si>
  <si>
    <r>
      <t>Kormányzati funkció: 072111 Háziorvosi alapellátás</t>
    </r>
    <r>
      <rPr>
        <sz val="8"/>
        <rFont val="Arial"/>
        <family val="2"/>
      </rPr>
      <t xml:space="preserve"> (862101 - Háziorvosi alapellátás)</t>
    </r>
  </si>
  <si>
    <t>0723</t>
  </si>
  <si>
    <r>
      <t>Kormányzati funkció: 072311 Fogorvosi alapellátás</t>
    </r>
    <r>
      <rPr>
        <sz val="8"/>
        <rFont val="Arial"/>
        <family val="2"/>
      </rPr>
      <t xml:space="preserve"> (862301 - Fogorvosi alapellátás)</t>
    </r>
  </si>
  <si>
    <t>0740</t>
  </si>
  <si>
    <r>
      <t>Kormányzati funkció: 074031 Család- és nővédelmi egészségügyi gondozás</t>
    </r>
    <r>
      <rPr>
        <sz val="8"/>
        <rFont val="Arial CE"/>
        <family val="0"/>
      </rPr>
      <t xml:space="preserve"> (869041 - Család és nővédelmi ellátás)</t>
    </r>
  </si>
  <si>
    <r>
      <t xml:space="preserve">Kormányzati funkció: 101150 Betegséggel kapcsolatos pénzbeli ellátások, támogatások, 101231 Fogyatékossággal összefüggő pénzbeli ellátások, támogatások </t>
    </r>
    <r>
      <rPr>
        <sz val="8"/>
        <rFont val="Arial CE"/>
        <family val="0"/>
      </rPr>
      <t>(882116 - Ápolási díj méltányos)</t>
    </r>
  </si>
  <si>
    <t>1011   1012</t>
  </si>
  <si>
    <t>1070</t>
  </si>
  <si>
    <r>
      <t xml:space="preserve">Kormányzati funkció: 107060 Egyéb szociális pénzbeli ellátások, támogatások </t>
    </r>
    <r>
      <rPr>
        <sz val="8"/>
        <rFont val="Arial CE"/>
        <family val="0"/>
      </rPr>
      <t>(882122 - Átmeneti segély pénzbeli)</t>
    </r>
  </si>
  <si>
    <r>
      <t>Kormányzati funkció: 103010 Elhunyt személyek hátramaradottainak pénzbeli ellátása</t>
    </r>
    <r>
      <rPr>
        <sz val="8"/>
        <rFont val="Arial CE"/>
        <family val="0"/>
      </rPr>
      <t xml:space="preserve"> (882123 - Temetési segély pénzbeli)</t>
    </r>
  </si>
  <si>
    <t>1040</t>
  </si>
  <si>
    <r>
      <t xml:space="preserve">Kormányzati funkció: 104051 Gyermekvédelmi pénzbeli és természetbeni ellátások </t>
    </r>
    <r>
      <rPr>
        <sz val="8"/>
        <rFont val="Arial CE"/>
        <family val="0"/>
      </rPr>
      <t>(882124 - Rendkívüli gyermekvédelmi ellátás)</t>
    </r>
  </si>
  <si>
    <r>
      <rPr>
        <b/>
        <i/>
        <sz val="8"/>
        <rFont val="Arial CE"/>
        <family val="0"/>
      </rPr>
      <t>Kormányzati funkció: 0140…… konkrét megnevezés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(882129 Egyéb önkormányzati eseti ellátások)</t>
    </r>
  </si>
  <si>
    <r>
      <t xml:space="preserve">Kormányzati funkció: 106020 Lakásfenntartással, lakhatással összefüggő ellátások </t>
    </r>
    <r>
      <rPr>
        <sz val="8"/>
        <rFont val="Arial CE"/>
        <family val="0"/>
      </rPr>
      <t>(882201 - Adósságkezelési szolgáltatás)</t>
    </r>
  </si>
  <si>
    <r>
      <t xml:space="preserve">Kormányzati funkció: 107060 Egyéb szociális természetbeni és pénzbeli ellátások </t>
    </r>
    <r>
      <rPr>
        <sz val="8"/>
        <rFont val="Arial CE"/>
        <family val="0"/>
      </rPr>
      <t>(882203 - Köztemetés)</t>
    </r>
  </si>
  <si>
    <r>
      <t>Kormányzati funkció: 104042 Gyermekjóléti szolgáltatások</t>
    </r>
    <r>
      <rPr>
        <sz val="8"/>
        <rFont val="Arial CE"/>
        <family val="0"/>
      </rPr>
      <t xml:space="preserve"> (889201 - Gyermekjóléti szolgáltatás)</t>
    </r>
  </si>
  <si>
    <r>
      <t xml:space="preserve">Kormányzati funkció: 107054 Családsegítés </t>
    </r>
    <r>
      <rPr>
        <sz val="8"/>
        <rFont val="Arial CE"/>
        <family val="0"/>
      </rPr>
      <t>(889924 - Családsegítő szolgálat)</t>
    </r>
  </si>
  <si>
    <t>0840</t>
  </si>
  <si>
    <r>
      <t xml:space="preserve">Kormányzati funkció: 084031 Civil szervezetek működési támogatása </t>
    </r>
    <r>
      <rPr>
        <sz val="8"/>
        <rFont val="Arial CE"/>
        <family val="0"/>
      </rPr>
      <t>(890301 -Civil szervezetek működési támogatása)</t>
    </r>
  </si>
  <si>
    <t>0412</t>
  </si>
  <si>
    <r>
      <t xml:space="preserve">Kormányzati funkció: 041231 Hosszabb időtartamú közfoglalkoztatás </t>
    </r>
    <r>
      <rPr>
        <sz val="8"/>
        <rFont val="Arial"/>
        <family val="2"/>
      </rPr>
      <t>(890442 Foglalkoztatást helyettesítő támogatásra jogosultak hosszabb időtartamú közfoglalkoztatása)</t>
    </r>
  </si>
  <si>
    <r>
      <t xml:space="preserve">Kormányzati funkció: 041236 Országos közfoglalkoztatási program </t>
    </r>
    <r>
      <rPr>
        <sz val="8"/>
        <rFont val="Arial CE"/>
        <family val="0"/>
      </rPr>
      <t>(890443-1 Egyéb közfoglalkoztatás)</t>
    </r>
  </si>
  <si>
    <r>
      <t>Kormányzati funkció: 013320 Köztemető fenntartás és működtetés</t>
    </r>
    <r>
      <rPr>
        <sz val="8"/>
        <rFont val="Arial CE"/>
        <family val="0"/>
      </rPr>
      <t xml:space="preserve"> (960302 - Köztemető fenntartás)</t>
    </r>
  </si>
  <si>
    <t>0540</t>
  </si>
  <si>
    <t>0820</t>
  </si>
  <si>
    <r>
      <t xml:space="preserve">Kormányzati funkció: 082091 Közművelődés - közösségi és társadalmi részvétel fejlesztése, 082092 - Közművelődés - hagyományos közösségi kulturális értékek gondozása </t>
    </r>
    <r>
      <rPr>
        <sz val="8"/>
        <rFont val="Arial"/>
        <family val="2"/>
      </rPr>
      <t>(910502- Közművelődési intézmények működtetése)</t>
    </r>
  </si>
  <si>
    <t>0630</t>
  </si>
  <si>
    <r>
      <t xml:space="preserve">Kormányzati funkció: 063020 Víztermelés, -kezelés,-ellátás </t>
    </r>
    <r>
      <rPr>
        <sz val="8"/>
        <rFont val="Arial"/>
        <family val="2"/>
      </rPr>
      <t>(360000 Víztermelés, -kezelés, -ellátás)</t>
    </r>
  </si>
  <si>
    <t>0520</t>
  </si>
  <si>
    <r>
      <t xml:space="preserve">Kormányzati funkció: 052020 Szennyvíz gyűjtése, tisztítása, elhelyezése </t>
    </r>
    <r>
      <rPr>
        <sz val="8"/>
        <rFont val="Arial"/>
        <family val="2"/>
      </rPr>
      <t>(370000 Szennyvíz gyűjtése, tisztítása, elhelyezése)</t>
    </r>
  </si>
  <si>
    <r>
      <t>Kormányzati funkció: 096020 Iskolai inétzményi étkeztetés</t>
    </r>
    <r>
      <rPr>
        <sz val="8"/>
        <rFont val="Arial CE"/>
        <family val="0"/>
      </rPr>
      <t xml:space="preserve"> (562913 - Iskolai intézményi étkeztetés)</t>
    </r>
  </si>
  <si>
    <t>0960</t>
  </si>
  <si>
    <r>
      <t xml:space="preserve">Kormányzati funkció: 096010 Óvodai intézményi étkeztetés </t>
    </r>
    <r>
      <rPr>
        <sz val="8"/>
        <rFont val="Arial CE"/>
        <family val="0"/>
      </rPr>
      <t>(562912 - Óvodai intézményi étkeztetés)</t>
    </r>
  </si>
  <si>
    <t>Funkcióba nem sorolt</t>
  </si>
  <si>
    <r>
      <t xml:space="preserve">562917 - Munkahelyi étkeztetés </t>
    </r>
    <r>
      <rPr>
        <sz val="8"/>
        <rFont val="Arial CE"/>
        <family val="0"/>
      </rPr>
      <t>(Önmagában nem közfeladat, alaptevékenység szerinti funkcióhoz)</t>
    </r>
  </si>
  <si>
    <r>
      <t>562920 - Egyéb vendéglátás</t>
    </r>
    <r>
      <rPr>
        <sz val="8"/>
        <rFont val="Arial CE"/>
        <family val="0"/>
      </rPr>
      <t xml:space="preserve"> (nem közfeladat)</t>
    </r>
  </si>
  <si>
    <r>
      <t xml:space="preserve">Kormányzati funkció: 054020 Védett természeti területek és természeti értékek bemutatása, megőrzése és fenntartása </t>
    </r>
    <r>
      <rPr>
        <sz val="8"/>
        <rFont val="Arial CE"/>
        <family val="0"/>
      </rPr>
      <t xml:space="preserve">(910421 -  Erdei iskola) </t>
    </r>
  </si>
  <si>
    <t>0911</t>
  </si>
  <si>
    <r>
      <t xml:space="preserve">Kormányzati funkció: 091110 Óvodai nevelés, ellátás szakmai feladatai, 091140 Óvodai nevelés, ellátás működtetési feladatai </t>
    </r>
    <r>
      <rPr>
        <sz val="8"/>
        <rFont val="Arial"/>
        <family val="2"/>
      </rPr>
      <t>(851011 - Óvodai nevelés, ellátás)</t>
    </r>
  </si>
  <si>
    <r>
      <t xml:space="preserve">Kormányzati funkció: 091120 Sajátos nevelési igényű gyermekek óvodai nevelésének, ellátásának szakmai feladatai </t>
    </r>
    <r>
      <rPr>
        <sz val="8"/>
        <rFont val="Arial"/>
        <family val="2"/>
      </rPr>
      <t>(851012 SNI gyermek óvodai nevelése, ellátása)</t>
    </r>
  </si>
  <si>
    <r>
      <t>Kormányzati funkció: 082044 Könyvtári szolgáltatások</t>
    </r>
    <r>
      <rPr>
        <sz val="8"/>
        <rFont val="Arial CE"/>
        <family val="0"/>
      </rPr>
      <t xml:space="preserve"> (910123 - Könyvtári szolgáltatások)</t>
    </r>
  </si>
  <si>
    <r>
      <t xml:space="preserve">Kormányzati funkció: 102030 Idősek, demens betegek nappali ellátása </t>
    </r>
    <r>
      <rPr>
        <sz val="8"/>
        <rFont val="Arial"/>
        <family val="2"/>
      </rPr>
      <t>(881011 - Idősek nappali ellátása)</t>
    </r>
  </si>
  <si>
    <r>
      <t xml:space="preserve">Kormányzati funkció: 107051 Szociális étkeztetés </t>
    </r>
    <r>
      <rPr>
        <sz val="8"/>
        <rFont val="Arial"/>
        <family val="2"/>
      </rPr>
      <t>(889921 - Szociális étkeztetés)</t>
    </r>
  </si>
  <si>
    <r>
      <t xml:space="preserve">Kormányzati funkció: 107052 Házi segítségnyújtás </t>
    </r>
    <r>
      <rPr>
        <sz val="8"/>
        <rFont val="Arial"/>
        <family val="2"/>
      </rPr>
      <t>(889922 - Házi segítségnyújtás)</t>
    </r>
  </si>
  <si>
    <r>
      <t xml:space="preserve">Kormányzati funkció: 107055 Falugondnoki, tanyagondnoki szolgáltatás </t>
    </r>
    <r>
      <rPr>
        <sz val="8"/>
        <rFont val="Arial CE"/>
        <family val="0"/>
      </rPr>
      <t>(889928 - Falugondnoki, tanyagondnoki szolgáltatás)</t>
    </r>
  </si>
  <si>
    <t xml:space="preserve">A 2013. évi CCXXX.  törvény  Magyarország 2014. évi költségvetéséről szóló törvény alapján Mártély Község Önkormányzatát megillető normatív támogatások    </t>
  </si>
  <si>
    <t>K11-K12</t>
  </si>
  <si>
    <t>B15</t>
  </si>
  <si>
    <t>Egyéb működési célú támogatások ÁH-on belülről</t>
  </si>
  <si>
    <t>CSVKT megszűnése miatt jogutódlás Unicredit Bank lejárt tőketartozás 81 388 eft, késedelmi kamat 13 470 e ft</t>
  </si>
  <si>
    <t>Local Agenda 21 fenntartható fejlődés helyi programjainak elkészítése</t>
  </si>
  <si>
    <t>Egyéb működési célú átvett pe.ÁH-on belül</t>
  </si>
  <si>
    <t>Beruházások</t>
  </si>
  <si>
    <t>Intézmény finanszírozás (ebből normatív állami támogatás 11.286 e ft, önkormányzati támogatás 2.536 e ft)</t>
  </si>
  <si>
    <t>B402, B406</t>
  </si>
  <si>
    <t>B402, B405</t>
  </si>
  <si>
    <t>Tulajdonosi bevételek (bérleti díjak)</t>
  </si>
  <si>
    <t>Tőketartozás 2014.01.01</t>
  </si>
  <si>
    <t>Kamat 2014.01.01</t>
  </si>
  <si>
    <t>Szegvár és Vidéke Takarékszövetkezet: szerz.kötés: 2011.12.13. (szerződés szerinti összeg: 7.500.000)         57200172-60000044</t>
  </si>
  <si>
    <t xml:space="preserve">Szerződés </t>
  </si>
  <si>
    <t>Szegvár és Vidéke Takarékszövetkezet: szerz.kötés: 2013.01.16 (szerződés szerinti összeg: 11.100.000)   57200172-60000154</t>
  </si>
  <si>
    <t>UniCredit Bank Hungary Zrt  szerz.kötés: 2010.03.31 (szerződés szerinti összeg: 318.582.024)Mártély Csatornaberuházó Víziközmű Társulat jogutódja 2013.11.08-tól</t>
  </si>
  <si>
    <t>Hitelek összesen (tőketartozás+kamat) 2014. 01. 01-én:</t>
  </si>
  <si>
    <t>2014. évi törlesztő részlet</t>
  </si>
  <si>
    <t>Tőketartozás 2014.12.31</t>
  </si>
  <si>
    <t>Egyéb működési célú támogatások bevételei ÁH-on belülről (MVH erdei iskola pály.)</t>
  </si>
  <si>
    <t>Egyéb felhalmozási célú támogatások bevételei ÁH-on belülről (Faluház felújítása záróelszámolás)</t>
  </si>
  <si>
    <t>B5</t>
  </si>
  <si>
    <t>Tervezett pályázati kiadás 2014. évben</t>
  </si>
  <si>
    <t>Tervezett pályázati bevételek 2014. évben</t>
  </si>
  <si>
    <t>A Mártély Fő u. 49. szám alatti Faluház részleges felújítása, akadálymentesítése. A tartalmi elemek: tanoda, korai fejlesztés, közösségfejlesztés, ifjúsági szolgáltatások, lakossági tanácsadás céljait szolgáló eszközök és bútorok beszerzése, egy fő munkabére. Záróelszámolás elfogadása folyamatban van, a támogatás kiutalása után kerül visszafizetésre a támogatást megelőlegező hitel.</t>
  </si>
  <si>
    <t>A program megvalósításának határideje 2013.09.01-2014. 08.31. 2013-ban 2 495 647 forint előleg folyósítására került sor, amelyet a pályázatra kell fordítani, a program 100 %-os támogatottságú. Személyi jellegű kiadásokra (projektmenedzsment) és előadásokra, konferenciákra, rendezvényekre lehet fordítani.</t>
  </si>
  <si>
    <t>A 2013-2014 évi saját erő összegét a településeknek meg kell előlegezniük, az EU Önerő Alap rendelet február-március hóban jelenik meg. A 6/2012. (III.01.) BM rendelet 100 %-ban biztosítja a program megvalósulását, a megelőlegezéshez szükséges a tervezett kölcsön, amelyet nem egy összegben, hanem részletekben kell esetleges pénzügyileg teljesíteni.</t>
  </si>
  <si>
    <t>Munkaadói járulékok,szociális hozzájárulási adó</t>
  </si>
  <si>
    <t>Dologi kiadűások és különféle befizetések, egyéb dologi</t>
  </si>
  <si>
    <t>Egyéb működési célú átadott pénzeszközök ÁH-on kívülre</t>
  </si>
  <si>
    <t>Központi, irányító szervi támogaás</t>
  </si>
  <si>
    <t>Működési célú támogatások Áh-on belülről (normatív állami támogatások)</t>
  </si>
  <si>
    <t>Működési célú támogatásk ÁH-on belülről</t>
  </si>
  <si>
    <t>Egyéb működési célú támogatások, átvett pe.ÁH-on kívülről</t>
  </si>
  <si>
    <t>Egyéb felhalmozási célú támogatások ÁH-on belülről</t>
  </si>
  <si>
    <t xml:space="preserve">A helyi önkormáynzatok által felhasználható központosított előirányzatok                                                       </t>
  </si>
  <si>
    <t>Normatív állami támogatások összesen</t>
  </si>
  <si>
    <t>Kamatfizetés alapja</t>
  </si>
  <si>
    <t>kamat-fizetési időtartam</t>
  </si>
  <si>
    <t>kamat-fizetési napok száma</t>
  </si>
  <si>
    <t>kamat napi összege</t>
  </si>
  <si>
    <t>Kamatok összesen</t>
  </si>
  <si>
    <t>2009.03.21-2013.12.31</t>
  </si>
  <si>
    <t>ÖF/1601/2013</t>
  </si>
  <si>
    <t>8.sz.melléklet</t>
  </si>
  <si>
    <t>Leltári szám</t>
  </si>
  <si>
    <t>Főkönyv</t>
  </si>
  <si>
    <t>Megnevezés: Mártély Község ingatlan vagyona</t>
  </si>
  <si>
    <t>Bruttó érték</t>
  </si>
  <si>
    <t>ÉCS</t>
  </si>
  <si>
    <t>Nettó érték</t>
  </si>
  <si>
    <t>Esetlegesen értékesíthető: könyv szerinti érték</t>
  </si>
  <si>
    <t>003</t>
  </si>
  <si>
    <t>12111</t>
  </si>
  <si>
    <t>Közpark, Rákóczi tér</t>
  </si>
  <si>
    <t>004</t>
  </si>
  <si>
    <t>Közterület, Rákóczi tér 3.</t>
  </si>
  <si>
    <t>005</t>
  </si>
  <si>
    <t>Közterület, Béke u.</t>
  </si>
  <si>
    <t>006</t>
  </si>
  <si>
    <t>Közterület, Tornyai J. u.</t>
  </si>
  <si>
    <t>007</t>
  </si>
  <si>
    <t>Közterület, Széchenyi u.</t>
  </si>
  <si>
    <t>008</t>
  </si>
  <si>
    <t>009</t>
  </si>
  <si>
    <t>Közterület, Községház u.</t>
  </si>
  <si>
    <t>010</t>
  </si>
  <si>
    <t>Közterület, Szántó K. J. u.</t>
  </si>
  <si>
    <t>011</t>
  </si>
  <si>
    <t>Közterület, Kör út</t>
  </si>
  <si>
    <t>012</t>
  </si>
  <si>
    <t>107. hrsz. út</t>
  </si>
  <si>
    <t>013</t>
  </si>
  <si>
    <t>108. hrsz. közút</t>
  </si>
  <si>
    <t>014</t>
  </si>
  <si>
    <t>015</t>
  </si>
  <si>
    <t>109. hrsz. közterület, Táncsics M. u.</t>
  </si>
  <si>
    <t>016</t>
  </si>
  <si>
    <t>125. hrsz. közút</t>
  </si>
  <si>
    <t>017</t>
  </si>
  <si>
    <t>136. hrsz. közterület, Dózsa Gy. u.</t>
  </si>
  <si>
    <t>018</t>
  </si>
  <si>
    <t>142 hrsz. közterület, Dózsa Gy. u.</t>
  </si>
  <si>
    <t>019</t>
  </si>
  <si>
    <t>169. hrsz. csatorna, belterület</t>
  </si>
  <si>
    <t>020</t>
  </si>
  <si>
    <t>184. hrsz. közterület, Tiszai u.</t>
  </si>
  <si>
    <t>021</t>
  </si>
  <si>
    <t>207. hrsz. közterület, Petőfi S. u.</t>
  </si>
  <si>
    <t>022</t>
  </si>
  <si>
    <t>208. hrsz. közút, gátfelhajtó</t>
  </si>
  <si>
    <t>023</t>
  </si>
  <si>
    <t>234. hrsz. közterület, Petőfi S. u.</t>
  </si>
  <si>
    <t>024</t>
  </si>
  <si>
    <t>242. hrsz. járda, belterület</t>
  </si>
  <si>
    <t>025</t>
  </si>
  <si>
    <t>026</t>
  </si>
  <si>
    <t>027</t>
  </si>
  <si>
    <t>028</t>
  </si>
  <si>
    <t>274. hrsz. közút, belterület</t>
  </si>
  <si>
    <t>029</t>
  </si>
  <si>
    <t>275. hrsz. közterület, Rákóczi u.</t>
  </si>
  <si>
    <t>030</t>
  </si>
  <si>
    <t>297. hrsz. közterület, Ady E. u.</t>
  </si>
  <si>
    <t>031</t>
  </si>
  <si>
    <t>298.hrsz.csatona,belterület</t>
  </si>
  <si>
    <t>032</t>
  </si>
  <si>
    <t>301. hrsz. közterület, Kossuth L. u.</t>
  </si>
  <si>
    <t>033</t>
  </si>
  <si>
    <t>302. hrsz. csatorna, belterület</t>
  </si>
  <si>
    <t>034</t>
  </si>
  <si>
    <t>308. hrsz. járda, belterület</t>
  </si>
  <si>
    <t>035</t>
  </si>
  <si>
    <t>310. hrsz. közút, belterület</t>
  </si>
  <si>
    <t>037</t>
  </si>
  <si>
    <t>321. hrsz. csatorna, belterület</t>
  </si>
  <si>
    <t>038</t>
  </si>
  <si>
    <t>353. hrsz. temető, belterület</t>
  </si>
  <si>
    <t>039</t>
  </si>
  <si>
    <t>358. hrsz. közút, belterület</t>
  </si>
  <si>
    <t>040</t>
  </si>
  <si>
    <t>359. hrsz. közút, belterület</t>
  </si>
  <si>
    <t>041</t>
  </si>
  <si>
    <t>378. hrsz. közterület, Kör út</t>
  </si>
  <si>
    <t>042</t>
  </si>
  <si>
    <t>384. hrsz. közterület, Alkotmány u.</t>
  </si>
  <si>
    <t>043</t>
  </si>
  <si>
    <t>390. hrsz. közterület, Erdei F. u.</t>
  </si>
  <si>
    <t>044</t>
  </si>
  <si>
    <t>411. hrsz. közterület, Hunyadi u.</t>
  </si>
  <si>
    <t>045</t>
  </si>
  <si>
    <t>412. hrsz. közterület, Jókai M. u.</t>
  </si>
  <si>
    <t>046</t>
  </si>
  <si>
    <t>421. hrsz. járda, belterület</t>
  </si>
  <si>
    <t>047</t>
  </si>
  <si>
    <t>443. hrsz. közterület, Jókai M. u.</t>
  </si>
  <si>
    <t>048</t>
  </si>
  <si>
    <t>447. hrsz. közút, belterület</t>
  </si>
  <si>
    <t>049</t>
  </si>
  <si>
    <t>448. hrsz. közút, belterület</t>
  </si>
  <si>
    <t>050</t>
  </si>
  <si>
    <t>449. hrsz. közút, belterület</t>
  </si>
  <si>
    <t>051</t>
  </si>
  <si>
    <t>449.hrsz út,belterület</t>
  </si>
  <si>
    <t>052</t>
  </si>
  <si>
    <t>482 hrsz közterület, kinizsi utca</t>
  </si>
  <si>
    <t>053</t>
  </si>
  <si>
    <t>496 közterület,belterület</t>
  </si>
  <si>
    <t>054</t>
  </si>
  <si>
    <t>506 utca,nincs utca neve</t>
  </si>
  <si>
    <t>055</t>
  </si>
  <si>
    <t>507 közterület,béke utca</t>
  </si>
  <si>
    <t>056</t>
  </si>
  <si>
    <t>507 közetrület, zrínyi utca</t>
  </si>
  <si>
    <t>057</t>
  </si>
  <si>
    <t>1005 közút, külterület</t>
  </si>
  <si>
    <t>058</t>
  </si>
  <si>
    <t>1018 közút, külterület</t>
  </si>
  <si>
    <t>059</t>
  </si>
  <si>
    <t>1035 közút, külterület</t>
  </si>
  <si>
    <t>060</t>
  </si>
  <si>
    <t>1055 közút, külterület</t>
  </si>
  <si>
    <t>061</t>
  </si>
  <si>
    <t>1083 közút, külterület</t>
  </si>
  <si>
    <t>062</t>
  </si>
  <si>
    <t>1084 közút, külterület</t>
  </si>
  <si>
    <t>063</t>
  </si>
  <si>
    <t>1109 közút, külterület</t>
  </si>
  <si>
    <t>064</t>
  </si>
  <si>
    <t>1134 közút, külterület</t>
  </si>
  <si>
    <t>065</t>
  </si>
  <si>
    <t>1201 ut, külterület</t>
  </si>
  <si>
    <t>066</t>
  </si>
  <si>
    <t>1204 ut, külterület</t>
  </si>
  <si>
    <t>067</t>
  </si>
  <si>
    <t>1216 ut, külterület</t>
  </si>
  <si>
    <t>068</t>
  </si>
  <si>
    <t>1233 ut, külterület</t>
  </si>
  <si>
    <t>069</t>
  </si>
  <si>
    <t>1251 ut, külterület</t>
  </si>
  <si>
    <t>070</t>
  </si>
  <si>
    <t>08 közút, külterület</t>
  </si>
  <si>
    <t>071</t>
  </si>
  <si>
    <t>09 ut, külterület</t>
  </si>
  <si>
    <t>072</t>
  </si>
  <si>
    <t>018 közút, külterület</t>
  </si>
  <si>
    <t>073</t>
  </si>
  <si>
    <t>019 ut, külterület</t>
  </si>
  <si>
    <t>074</t>
  </si>
  <si>
    <t>020 ut, külterület</t>
  </si>
  <si>
    <t>075</t>
  </si>
  <si>
    <t>022 ut, külterület</t>
  </si>
  <si>
    <t>076</t>
  </si>
  <si>
    <t>028 ut, külterület</t>
  </si>
  <si>
    <t>077</t>
  </si>
  <si>
    <t>030 ut, külterület</t>
  </si>
  <si>
    <t>078</t>
  </si>
  <si>
    <t>031 ut, külterület</t>
  </si>
  <si>
    <t>079</t>
  </si>
  <si>
    <t>034 ut, külterület</t>
  </si>
  <si>
    <t>080</t>
  </si>
  <si>
    <t>037 ut, külterület</t>
  </si>
  <si>
    <t>081</t>
  </si>
  <si>
    <t>038 ut, külterület</t>
  </si>
  <si>
    <t>082</t>
  </si>
  <si>
    <t>039 csatorna</t>
  </si>
  <si>
    <t>083</t>
  </si>
  <si>
    <t>040 csatorna</t>
  </si>
  <si>
    <t>084</t>
  </si>
  <si>
    <t>042 ut, külterület</t>
  </si>
  <si>
    <t>085</t>
  </si>
  <si>
    <t>045 ut, külterület</t>
  </si>
  <si>
    <t>086</t>
  </si>
  <si>
    <t>046 csatorna</t>
  </si>
  <si>
    <t>087</t>
  </si>
  <si>
    <t>088</t>
  </si>
  <si>
    <t>046 csatorna, külterület</t>
  </si>
  <si>
    <t>089</t>
  </si>
  <si>
    <t>046 ut, külterület</t>
  </si>
  <si>
    <t>090</t>
  </si>
  <si>
    <t>091</t>
  </si>
  <si>
    <t>092</t>
  </si>
  <si>
    <t>047 ut, külterület</t>
  </si>
  <si>
    <t>093</t>
  </si>
  <si>
    <t>049 ut, külterület</t>
  </si>
  <si>
    <t>094</t>
  </si>
  <si>
    <t>051 csatorna</t>
  </si>
  <si>
    <t>095</t>
  </si>
  <si>
    <t>057 ut, külterület</t>
  </si>
  <si>
    <t>096</t>
  </si>
  <si>
    <t>058 külterületi földút, külterület</t>
  </si>
  <si>
    <t>097</t>
  </si>
  <si>
    <t>098</t>
  </si>
  <si>
    <t>099</t>
  </si>
  <si>
    <t>059 közút, külterület</t>
  </si>
  <si>
    <t>100</t>
  </si>
  <si>
    <t>061 ut, külterület</t>
  </si>
  <si>
    <t>101</t>
  </si>
  <si>
    <t>063 ut, külterület</t>
  </si>
  <si>
    <t>102</t>
  </si>
  <si>
    <t>065 ut, külterület</t>
  </si>
  <si>
    <t>103</t>
  </si>
  <si>
    <t>067 ut, külterület</t>
  </si>
  <si>
    <t>104</t>
  </si>
  <si>
    <t>068 csatorna</t>
  </si>
  <si>
    <t>105</t>
  </si>
  <si>
    <t>068 ut, külterület</t>
  </si>
  <si>
    <t>106</t>
  </si>
  <si>
    <t>068 út, külterület</t>
  </si>
  <si>
    <t>107</t>
  </si>
  <si>
    <t>108</t>
  </si>
  <si>
    <t>109</t>
  </si>
  <si>
    <t>110</t>
  </si>
  <si>
    <t>111</t>
  </si>
  <si>
    <t>112</t>
  </si>
  <si>
    <t>113</t>
  </si>
  <si>
    <t>068 közút, külterület</t>
  </si>
  <si>
    <t>114</t>
  </si>
  <si>
    <t>070 ut, külterület</t>
  </si>
  <si>
    <t>115</t>
  </si>
  <si>
    <t>071 közút, külterület</t>
  </si>
  <si>
    <t>116</t>
  </si>
  <si>
    <t>072 közút, külterület</t>
  </si>
  <si>
    <t>117</t>
  </si>
  <si>
    <t>0107 ut, külterület</t>
  </si>
  <si>
    <t>118</t>
  </si>
  <si>
    <t>0115 ut, külterület</t>
  </si>
  <si>
    <t>119</t>
  </si>
  <si>
    <t>0116 külterületi földút, külterület</t>
  </si>
  <si>
    <t>120</t>
  </si>
  <si>
    <t>121</t>
  </si>
  <si>
    <t>0117 külterületi földút, külterület</t>
  </si>
  <si>
    <t>122</t>
  </si>
  <si>
    <t>0121 ut, külterület</t>
  </si>
  <si>
    <t>123</t>
  </si>
  <si>
    <t>0123 közút, külterület</t>
  </si>
  <si>
    <t>124</t>
  </si>
  <si>
    <t>0124 ut, külterület</t>
  </si>
  <si>
    <t>125</t>
  </si>
  <si>
    <t>0125 közút, külterület</t>
  </si>
  <si>
    <t>126</t>
  </si>
  <si>
    <t>0126 csatorna</t>
  </si>
  <si>
    <t>127</t>
  </si>
  <si>
    <t>0129 ut, külterület</t>
  </si>
  <si>
    <t>128</t>
  </si>
  <si>
    <t>0131 ut, külterület</t>
  </si>
  <si>
    <t>129</t>
  </si>
  <si>
    <t>0133 ut, külterület</t>
  </si>
  <si>
    <t>130</t>
  </si>
  <si>
    <t>0136 közút, külterület</t>
  </si>
  <si>
    <t>131</t>
  </si>
  <si>
    <t>0137 kerékpárút, külterület</t>
  </si>
  <si>
    <t>132</t>
  </si>
  <si>
    <t>0137 temető-erdő, külterület</t>
  </si>
  <si>
    <t>133</t>
  </si>
  <si>
    <t>134</t>
  </si>
  <si>
    <t>0139 kerékpárút, külterület</t>
  </si>
  <si>
    <t>135</t>
  </si>
  <si>
    <t>0139 közút, külterület</t>
  </si>
  <si>
    <t>136</t>
  </si>
  <si>
    <t>0142 kerékpárút, külterület</t>
  </si>
  <si>
    <t>137</t>
  </si>
  <si>
    <t>0142 ut, külterület</t>
  </si>
  <si>
    <t>138</t>
  </si>
  <si>
    <t>0148 csatorna</t>
  </si>
  <si>
    <t>139</t>
  </si>
  <si>
    <t>0151 ut, külterület</t>
  </si>
  <si>
    <t>140</t>
  </si>
  <si>
    <t>0153 közút, külterület</t>
  </si>
  <si>
    <t>141</t>
  </si>
  <si>
    <t>142</t>
  </si>
  <si>
    <t>0155 ut, külterület</t>
  </si>
  <si>
    <t>143</t>
  </si>
  <si>
    <t>0157 ut, külterület</t>
  </si>
  <si>
    <t>144</t>
  </si>
  <si>
    <t>145</t>
  </si>
  <si>
    <t>146</t>
  </si>
  <si>
    <t>0158 ut, külterület</t>
  </si>
  <si>
    <t>147</t>
  </si>
  <si>
    <t>0159 csatorna</t>
  </si>
  <si>
    <t>148</t>
  </si>
  <si>
    <t>0161 ut, külterület</t>
  </si>
  <si>
    <t>149</t>
  </si>
  <si>
    <t>0162 csatorna</t>
  </si>
  <si>
    <t>150</t>
  </si>
  <si>
    <t>0164 csatorna</t>
  </si>
  <si>
    <t>151</t>
  </si>
  <si>
    <t>0165 ut, külterület</t>
  </si>
  <si>
    <t>152</t>
  </si>
  <si>
    <t>0166 csatorna</t>
  </si>
  <si>
    <t>153</t>
  </si>
  <si>
    <t>0167 ut, külterület</t>
  </si>
  <si>
    <t>154</t>
  </si>
  <si>
    <t>0171 ut, külterület</t>
  </si>
  <si>
    <t>155</t>
  </si>
  <si>
    <t>0175 ut, külterület</t>
  </si>
  <si>
    <t>156</t>
  </si>
  <si>
    <t>0177 ut, külterület</t>
  </si>
  <si>
    <t>157</t>
  </si>
  <si>
    <t>0181 csatorna</t>
  </si>
  <si>
    <t>158</t>
  </si>
  <si>
    <t>0182 közút, külterület</t>
  </si>
  <si>
    <t>159</t>
  </si>
  <si>
    <t>0187 töltés</t>
  </si>
  <si>
    <t>160</t>
  </si>
  <si>
    <t>0191 csatorna</t>
  </si>
  <si>
    <t>161</t>
  </si>
  <si>
    <t>0193 csatorna</t>
  </si>
  <si>
    <t>162</t>
  </si>
  <si>
    <t>0194 töltés</t>
  </si>
  <si>
    <t>163</t>
  </si>
  <si>
    <t>0197 ut, külterület</t>
  </si>
  <si>
    <t>164</t>
  </si>
  <si>
    <t>0200 ut, külterület</t>
  </si>
  <si>
    <t>165</t>
  </si>
  <si>
    <t>0201 ut, külterület</t>
  </si>
  <si>
    <t>166</t>
  </si>
  <si>
    <t>0202 csatorna</t>
  </si>
  <si>
    <t>167</t>
  </si>
  <si>
    <t>0203 ut, külterület</t>
  </si>
  <si>
    <t>168</t>
  </si>
  <si>
    <t>0204 árok</t>
  </si>
  <si>
    <t>169</t>
  </si>
  <si>
    <t>0206 ut, külterület</t>
  </si>
  <si>
    <t>170</t>
  </si>
  <si>
    <t>0209 árok</t>
  </si>
  <si>
    <t>171</t>
  </si>
  <si>
    <t>0210 camping előtti út, külterület</t>
  </si>
  <si>
    <t>172</t>
  </si>
  <si>
    <t>0211 ut, külterület</t>
  </si>
  <si>
    <t>173</t>
  </si>
  <si>
    <t>0215 ut, külterület</t>
  </si>
  <si>
    <t>174</t>
  </si>
  <si>
    <t>0218 ut, külterület</t>
  </si>
  <si>
    <t>175</t>
  </si>
  <si>
    <t>0221 ut, külterület</t>
  </si>
  <si>
    <t>176</t>
  </si>
  <si>
    <t>177</t>
  </si>
  <si>
    <t>0224 ut, külterület</t>
  </si>
  <si>
    <t>178</t>
  </si>
  <si>
    <t>0226 csatorna</t>
  </si>
  <si>
    <t>179</t>
  </si>
  <si>
    <t>0227ut, külterület</t>
  </si>
  <si>
    <t>180</t>
  </si>
  <si>
    <t>181</t>
  </si>
  <si>
    <t>0227 ut, külterület</t>
  </si>
  <si>
    <t>182</t>
  </si>
  <si>
    <t>0230 ut, külterület</t>
  </si>
  <si>
    <t>183</t>
  </si>
  <si>
    <t>0231 csatorna</t>
  </si>
  <si>
    <t>184</t>
  </si>
  <si>
    <t>0232ut, külterület</t>
  </si>
  <si>
    <t>185</t>
  </si>
  <si>
    <t>0234 közút külterület</t>
  </si>
  <si>
    <t>186</t>
  </si>
  <si>
    <t>0235 csatoprna</t>
  </si>
  <si>
    <t>187</t>
  </si>
  <si>
    <t>0237 csatorna</t>
  </si>
  <si>
    <t>188</t>
  </si>
  <si>
    <t>02208 csatorna, külterület</t>
  </si>
  <si>
    <t>789</t>
  </si>
  <si>
    <t>Közút, 02385. hrsz.</t>
  </si>
  <si>
    <t>189</t>
  </si>
  <si>
    <t>12112</t>
  </si>
  <si>
    <t>1 községháza, rákóczi tér 1</t>
  </si>
  <si>
    <t>191</t>
  </si>
  <si>
    <t>77 egészségház, kossúth l.utca</t>
  </si>
  <si>
    <t>192</t>
  </si>
  <si>
    <t>79 gondozási központ, községház utca 17.</t>
  </si>
  <si>
    <t>194</t>
  </si>
  <si>
    <t>107 gazd. ép. és udvar, nincs utca neve</t>
  </si>
  <si>
    <t>195</t>
  </si>
  <si>
    <t>107 beépítetlen terület, nincs utca neve</t>
  </si>
  <si>
    <t>197</t>
  </si>
  <si>
    <t>183 táborhely, belterület</t>
  </si>
  <si>
    <t>199</t>
  </si>
  <si>
    <t>185 beépítetlen terület, fo utca 60</t>
  </si>
  <si>
    <t>200</t>
  </si>
  <si>
    <t>186 ipartelep</t>
  </si>
  <si>
    <t>201</t>
  </si>
  <si>
    <t>187 beépítetlen terület, fo utca 64</t>
  </si>
  <si>
    <t>202</t>
  </si>
  <si>
    <t>202 ovoda, petőfi utca 1</t>
  </si>
  <si>
    <t>203</t>
  </si>
  <si>
    <t>219 orvosi rendelő és szolgálati, petőfi utca 8</t>
  </si>
  <si>
    <t>205</t>
  </si>
  <si>
    <t>312. hrsz. kultúrház, Fő utca 49-2</t>
  </si>
  <si>
    <t>206</t>
  </si>
  <si>
    <t>313 általános iskola, fo u. 47</t>
  </si>
  <si>
    <t>207</t>
  </si>
  <si>
    <t>315 beépítetlen terület, fo u. 45</t>
  </si>
  <si>
    <t>208</t>
  </si>
  <si>
    <t>316 általános iskola és szolgála, fo u. 45</t>
  </si>
  <si>
    <t>210</t>
  </si>
  <si>
    <t>364 táborhely, strandfürdő</t>
  </si>
  <si>
    <t>211</t>
  </si>
  <si>
    <t>381 beépítetlen terület, belterület</t>
  </si>
  <si>
    <t>212</t>
  </si>
  <si>
    <t>506 beépítetlen terület, belterület</t>
  </si>
  <si>
    <t>213</t>
  </si>
  <si>
    <t>214</t>
  </si>
  <si>
    <t>215</t>
  </si>
  <si>
    <t>216</t>
  </si>
  <si>
    <t>05   gyep ( legelo ), külterület</t>
  </si>
  <si>
    <t>217</t>
  </si>
  <si>
    <t>06 agyaggödör, külterület</t>
  </si>
  <si>
    <t>218</t>
  </si>
  <si>
    <t>025 agyaggödör, külterület</t>
  </si>
  <si>
    <t>219</t>
  </si>
  <si>
    <t>221</t>
  </si>
  <si>
    <t>0170 gyep (legelő) és szántó</t>
  </si>
  <si>
    <t>222</t>
  </si>
  <si>
    <t>223</t>
  </si>
  <si>
    <t>0209 gyep (legelő), külterület</t>
  </si>
  <si>
    <t>224</t>
  </si>
  <si>
    <t>0360 strandfürdő</t>
  </si>
  <si>
    <t>225</t>
  </si>
  <si>
    <t>0362 strandfürdő</t>
  </si>
  <si>
    <t>226</t>
  </si>
  <si>
    <t>0365 beépítetlen terület, strandfürdő</t>
  </si>
  <si>
    <t>227</t>
  </si>
  <si>
    <t>0367 erdő, strandfürdő</t>
  </si>
  <si>
    <t>228</t>
  </si>
  <si>
    <t>0372 út, strandfürdő</t>
  </si>
  <si>
    <t>229</t>
  </si>
  <si>
    <t>12113</t>
  </si>
  <si>
    <t>40 beépítetlen terület, belterület</t>
  </si>
  <si>
    <t>230</t>
  </si>
  <si>
    <t>355 beépítetlen terület, belterület</t>
  </si>
  <si>
    <t>231</t>
  </si>
  <si>
    <t>357 beépítetlen terület, belterület</t>
  </si>
  <si>
    <t>233</t>
  </si>
  <si>
    <t>449 közterület, belterület</t>
  </si>
  <si>
    <t>234</t>
  </si>
  <si>
    <t>015 szántó, külterület</t>
  </si>
  <si>
    <t>235</t>
  </si>
  <si>
    <t>236</t>
  </si>
  <si>
    <t>237</t>
  </si>
  <si>
    <t>017 szántó, külterület</t>
  </si>
  <si>
    <t>238</t>
  </si>
  <si>
    <t>239</t>
  </si>
  <si>
    <t>046 szántó, külterület</t>
  </si>
  <si>
    <t>240</t>
  </si>
  <si>
    <t>241</t>
  </si>
  <si>
    <t>242</t>
  </si>
  <si>
    <t>243</t>
  </si>
  <si>
    <t>244</t>
  </si>
  <si>
    <t>0146 szántó, külterület</t>
  </si>
  <si>
    <t>245</t>
  </si>
  <si>
    <t>246</t>
  </si>
  <si>
    <t>0227 kivett terület, külterület</t>
  </si>
  <si>
    <t>247</t>
  </si>
  <si>
    <t>0364 táborhely, strandfürdő</t>
  </si>
  <si>
    <t>790</t>
  </si>
  <si>
    <t>Beépítetlen terület, 57. hrsz.</t>
  </si>
  <si>
    <t>791</t>
  </si>
  <si>
    <t>Beépítetlen terület, 107/1. hrsz.</t>
  </si>
  <si>
    <t>792</t>
  </si>
  <si>
    <t>Sporttelep</t>
  </si>
  <si>
    <t>793</t>
  </si>
  <si>
    <t>Táborhely</t>
  </si>
  <si>
    <t>794</t>
  </si>
  <si>
    <t>Tűzoltóság</t>
  </si>
  <si>
    <t>795</t>
  </si>
  <si>
    <t>Szántó</t>
  </si>
  <si>
    <t>796</t>
  </si>
  <si>
    <t>Beépítetlen terület</t>
  </si>
  <si>
    <t>797</t>
  </si>
  <si>
    <t>798</t>
  </si>
  <si>
    <t>799</t>
  </si>
  <si>
    <t>800</t>
  </si>
  <si>
    <t>Agyagbánya</t>
  </si>
  <si>
    <t>248</t>
  </si>
  <si>
    <t>121292</t>
  </si>
  <si>
    <t>801</t>
  </si>
  <si>
    <t>Általános Iskola (fa</t>
  </si>
  <si>
    <t>249</t>
  </si>
  <si>
    <t>121293</t>
  </si>
  <si>
    <t>307 közösségi épület, belterület</t>
  </si>
  <si>
    <t>250</t>
  </si>
  <si>
    <t>311 székkutasi tak. szöv. régi iro, fo utca45/47</t>
  </si>
  <si>
    <t>802</t>
  </si>
  <si>
    <t>251</t>
  </si>
  <si>
    <t>121311</t>
  </si>
  <si>
    <t>0137 temető- erdő, külterület</t>
  </si>
  <si>
    <t>252</t>
  </si>
  <si>
    <t>121312</t>
  </si>
  <si>
    <t>253</t>
  </si>
  <si>
    <t>254</t>
  </si>
  <si>
    <t>77 hrsz. Egészségház, Kossuth L. utca</t>
  </si>
  <si>
    <t>255</t>
  </si>
  <si>
    <t>79 gondozási központ, községház utca 17</t>
  </si>
  <si>
    <t>257</t>
  </si>
  <si>
    <t>258</t>
  </si>
  <si>
    <t>260</t>
  </si>
  <si>
    <t>261</t>
  </si>
  <si>
    <t>313 általános iskola, fő utca 47</t>
  </si>
  <si>
    <t>262</t>
  </si>
  <si>
    <t>316. hrsz. általános iskola; Fő u. 45</t>
  </si>
  <si>
    <t>803</t>
  </si>
  <si>
    <t>Közpark</t>
  </si>
  <si>
    <t>804</t>
  </si>
  <si>
    <t>805</t>
  </si>
  <si>
    <t>Kivett terület</t>
  </si>
  <si>
    <t>263</t>
  </si>
  <si>
    <t>121313</t>
  </si>
  <si>
    <t>264</t>
  </si>
  <si>
    <t>311 székkutasi tak. szöv. régi iro, fő utca 45/47</t>
  </si>
  <si>
    <t>806</t>
  </si>
  <si>
    <t>807</t>
  </si>
  <si>
    <t>265</t>
  </si>
  <si>
    <t>121412</t>
  </si>
  <si>
    <t>2 közpark, rákóczi tér</t>
  </si>
  <si>
    <t>808</t>
  </si>
  <si>
    <t>809</t>
  </si>
  <si>
    <t>Ipartelep</t>
  </si>
  <si>
    <t>266</t>
  </si>
  <si>
    <t>121421</t>
  </si>
  <si>
    <t>0137 temető-erdő</t>
  </si>
  <si>
    <t>267</t>
  </si>
  <si>
    <t>121491</t>
  </si>
  <si>
    <t>271</t>
  </si>
  <si>
    <t>3 közterület, rákóczi tér 3</t>
  </si>
  <si>
    <t>272</t>
  </si>
  <si>
    <t>273</t>
  </si>
  <si>
    <t>274</t>
  </si>
  <si>
    <t>10 közterület, béke utca</t>
  </si>
  <si>
    <t>275</t>
  </si>
  <si>
    <t>276</t>
  </si>
  <si>
    <t>277</t>
  </si>
  <si>
    <t>18 közterület, tornyai jános utca</t>
  </si>
  <si>
    <t>278</t>
  </si>
  <si>
    <t>279</t>
  </si>
  <si>
    <t>280</t>
  </si>
  <si>
    <t>38 közterület, széchenyi utca</t>
  </si>
  <si>
    <t>281</t>
  </si>
  <si>
    <t>282</t>
  </si>
  <si>
    <t>283</t>
  </si>
  <si>
    <t>39 közterület, béke utca</t>
  </si>
  <si>
    <t>284</t>
  </si>
  <si>
    <t>285</t>
  </si>
  <si>
    <t>286</t>
  </si>
  <si>
    <t>76 közterület, községház utca</t>
  </si>
  <si>
    <t>287</t>
  </si>
  <si>
    <t>288</t>
  </si>
  <si>
    <t>289</t>
  </si>
  <si>
    <t>94 közterület, szántó kovács jános utca</t>
  </si>
  <si>
    <t>290</t>
  </si>
  <si>
    <t>291</t>
  </si>
  <si>
    <t>292</t>
  </si>
  <si>
    <t>95 közterület, kör út</t>
  </si>
  <si>
    <t>293</t>
  </si>
  <si>
    <t>294</t>
  </si>
  <si>
    <t>295</t>
  </si>
  <si>
    <t>107 ut, nincs utca neve</t>
  </si>
  <si>
    <t>296</t>
  </si>
  <si>
    <t>297</t>
  </si>
  <si>
    <t>108 közút, nincs utca neve</t>
  </si>
  <si>
    <t>298</t>
  </si>
  <si>
    <t>299</t>
  </si>
  <si>
    <t>300</t>
  </si>
  <si>
    <t>301</t>
  </si>
  <si>
    <t>109 közterület, táncsis mihály utca</t>
  </si>
  <si>
    <t>302</t>
  </si>
  <si>
    <t>303</t>
  </si>
  <si>
    <t>304</t>
  </si>
  <si>
    <t>125 közút, nincs utca neve</t>
  </si>
  <si>
    <t>305</t>
  </si>
  <si>
    <t>306</t>
  </si>
  <si>
    <t>136 közterület, dózsa gy. utca</t>
  </si>
  <si>
    <t>307</t>
  </si>
  <si>
    <t>308</t>
  </si>
  <si>
    <t>309</t>
  </si>
  <si>
    <t>310</t>
  </si>
  <si>
    <t>311</t>
  </si>
  <si>
    <t>142 közterület, dózsa gy. utca</t>
  </si>
  <si>
    <t>312</t>
  </si>
  <si>
    <t>313</t>
  </si>
  <si>
    <t>314</t>
  </si>
  <si>
    <t>169 csatorna, belterület</t>
  </si>
  <si>
    <t>315</t>
  </si>
  <si>
    <t>184 közterület, tiszai utca</t>
  </si>
  <si>
    <t>316</t>
  </si>
  <si>
    <t>317</t>
  </si>
  <si>
    <t>318</t>
  </si>
  <si>
    <t>Módosítás</t>
  </si>
  <si>
    <t>Módósított előirányzat</t>
  </si>
  <si>
    <t>Módosított előirányzat</t>
  </si>
  <si>
    <t xml:space="preserve">Módosítás </t>
  </si>
  <si>
    <t>2014. évi előirányzatok</t>
  </si>
  <si>
    <t>2014. évi előirányzat</t>
  </si>
  <si>
    <t>2014. ÉVI ELŐIRÁNYZATOK ÖSSZESEN</t>
  </si>
  <si>
    <t>207 közterület, petőfi utca</t>
  </si>
  <si>
    <t>319</t>
  </si>
  <si>
    <t>320</t>
  </si>
  <si>
    <t>321</t>
  </si>
  <si>
    <t>322</t>
  </si>
  <si>
    <t>208 közút, gátfelhajtó</t>
  </si>
  <si>
    <t>323</t>
  </si>
  <si>
    <t>324</t>
  </si>
  <si>
    <t>234 közterület, petőfi utca</t>
  </si>
  <si>
    <t>325</t>
  </si>
  <si>
    <t>326</t>
  </si>
  <si>
    <t>327</t>
  </si>
  <si>
    <t>242 járda, belterület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</si>
  <si>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</si>
  <si>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</si>
  <si>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</si>
  <si>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</si>
  <si>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</si>
  <si>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</si>
  <si>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</si>
  <si>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</si>
  <si>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</si>
  <si>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</si>
  <si>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274 közút, belterület</t>
  </si>
  <si>
    <t>338</t>
  </si>
  <si>
    <t>339</t>
  </si>
  <si>
    <t>340</t>
  </si>
  <si>
    <t>275 közterület, rákóczi utca</t>
  </si>
  <si>
    <t>341</t>
  </si>
  <si>
    <t>342</t>
  </si>
  <si>
    <t>343</t>
  </si>
  <si>
    <t>297 közterület, ady endre utca</t>
  </si>
  <si>
    <t>344</t>
  </si>
  <si>
    <t>345</t>
  </si>
  <si>
    <t>346</t>
  </si>
  <si>
    <t>298 csatorna, belterület</t>
  </si>
  <si>
    <t>347</t>
  </si>
  <si>
    <t>301 közterület, kossúth l. utca</t>
  </si>
  <si>
    <t>348</t>
  </si>
  <si>
    <t>349</t>
  </si>
  <si>
    <t>350</t>
  </si>
  <si>
    <t>302 csatorna,l belterület</t>
  </si>
  <si>
    <t>351</t>
  </si>
  <si>
    <t>308  járda, belterület</t>
  </si>
  <si>
    <t>352</t>
  </si>
  <si>
    <t>353</t>
  </si>
  <si>
    <t>310 közút, belterület</t>
  </si>
  <si>
    <t>354</t>
  </si>
  <si>
    <t>321 csatorna, belterület</t>
  </si>
  <si>
    <t>355</t>
  </si>
  <si>
    <t>358 közút, belterület</t>
  </si>
  <si>
    <t>356</t>
  </si>
  <si>
    <t>357</t>
  </si>
  <si>
    <t>359 közút, belterület</t>
  </si>
  <si>
    <t>358</t>
  </si>
  <si>
    <t>359</t>
  </si>
  <si>
    <t>378 közterület, kör út</t>
  </si>
  <si>
    <t>360</t>
  </si>
  <si>
    <t>361</t>
  </si>
  <si>
    <t>362</t>
  </si>
  <si>
    <t>384 közterület, alkotmány utca</t>
  </si>
  <si>
    <t>363</t>
  </si>
  <si>
    <t>364</t>
  </si>
  <si>
    <t>390 közterület, erdei ferenc utca</t>
  </si>
  <si>
    <t>365</t>
  </si>
  <si>
    <t>366</t>
  </si>
  <si>
    <t>367</t>
  </si>
  <si>
    <t>411 közterület, hunyadi utca</t>
  </si>
  <si>
    <t>368</t>
  </si>
  <si>
    <t>369</t>
  </si>
  <si>
    <t>370</t>
  </si>
  <si>
    <t>412 közterület, jókai mór utca</t>
  </si>
  <si>
    <t>371</t>
  </si>
  <si>
    <t>412 közterület, jólai mór utca</t>
  </si>
  <si>
    <t>372</t>
  </si>
  <si>
    <t>373</t>
  </si>
  <si>
    <t>421 járda, belterület</t>
  </si>
  <si>
    <t>374</t>
  </si>
  <si>
    <t>375</t>
  </si>
  <si>
    <t>376</t>
  </si>
  <si>
    <t>443 közterület, jókai mór utca</t>
  </si>
  <si>
    <t>377</t>
  </si>
  <si>
    <t>378</t>
  </si>
  <si>
    <t>379</t>
  </si>
  <si>
    <t>447 közút, belterület</t>
  </si>
  <si>
    <t>380</t>
  </si>
  <si>
    <t>381</t>
  </si>
  <si>
    <t>448 közút, belterület</t>
  </si>
  <si>
    <t>382</t>
  </si>
  <si>
    <t>383</t>
  </si>
  <si>
    <t>384</t>
  </si>
  <si>
    <t>449 közterület, liliom utca</t>
  </si>
  <si>
    <t>385</t>
  </si>
  <si>
    <t>386</t>
  </si>
  <si>
    <t>449 út, belterület</t>
  </si>
  <si>
    <t>387</t>
  </si>
  <si>
    <t>388</t>
  </si>
  <si>
    <t>482 közterület, kinizsi pál utca</t>
  </si>
  <si>
    <t>389</t>
  </si>
  <si>
    <t>390</t>
  </si>
  <si>
    <t>391</t>
  </si>
  <si>
    <t>496 közterület, belterület</t>
  </si>
  <si>
    <t>392</t>
  </si>
  <si>
    <t>393</t>
  </si>
  <si>
    <t>506 utca nincs utca neve</t>
  </si>
  <si>
    <t>394</t>
  </si>
  <si>
    <t>395</t>
  </si>
  <si>
    <t>507 közterület, béke utca</t>
  </si>
  <si>
    <t>396</t>
  </si>
  <si>
    <t>397</t>
  </si>
  <si>
    <t>507 közterület, zrínyi utca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</si>
  <si>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</si>
  <si>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</si>
  <si>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</si>
  <si>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</si>
  <si>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</si>
  <si>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</si>
  <si>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</si>
  <si>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</si>
  <si>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</si>
  <si>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</si>
  <si>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</si>
  <si>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</si>
  <si>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</si>
  <si>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</si>
  <si>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</si>
  <si>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</si>
  <si>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</si>
  <si>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</si>
  <si>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</si>
  <si>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</si>
  <si>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</si>
  <si>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</si>
  <si>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</si>
  <si>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</si>
  <si>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</si>
  <si>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</si>
  <si>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</si>
  <si>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</si>
  <si>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</si>
  <si>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</si>
  <si>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</si>
  <si>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09 közút, külterület</t>
  </si>
  <si>
    <t>429</t>
  </si>
  <si>
    <t>430</t>
  </si>
  <si>
    <t>431</t>
  </si>
  <si>
    <t>432</t>
  </si>
  <si>
    <t>019 közút, külterület</t>
  </si>
  <si>
    <t>433</t>
  </si>
  <si>
    <t>434</t>
  </si>
  <si>
    <t>020 közút, külterület</t>
  </si>
  <si>
    <t>435</t>
  </si>
  <si>
    <t>436</t>
  </si>
  <si>
    <t>022 közút, külterület</t>
  </si>
  <si>
    <t>437</t>
  </si>
  <si>
    <t>438</t>
  </si>
  <si>
    <t>028 közút, külterület</t>
  </si>
  <si>
    <t>439</t>
  </si>
  <si>
    <t>440</t>
  </si>
  <si>
    <t>030 közút, külterület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</si>
  <si>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</si>
  <si>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</si>
  <si>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</si>
  <si>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</si>
  <si>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</si>
  <si>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</si>
  <si>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</si>
  <si>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</si>
  <si>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</si>
  <si>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</si>
  <si>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</si>
  <si>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</si>
  <si>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</si>
  <si>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</si>
  <si>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</si>
  <si>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</si>
  <si>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</si>
  <si>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</si>
  <si>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</si>
  <si>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046 út, külterület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</si>
  <si>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</si>
  <si>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</si>
  <si>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</si>
  <si>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</si>
  <si>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</si>
  <si>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</si>
  <si>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</si>
  <si>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</si>
  <si>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</si>
  <si>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</si>
  <si>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</si>
  <si>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057 út, külterület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</si>
  <si>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</si>
  <si>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</si>
  <si>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</si>
  <si>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</si>
  <si>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</si>
  <si>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</si>
  <si>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</si>
  <si>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</si>
  <si>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</si>
  <si>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061 út, külterület</t>
  </si>
  <si>
    <t>480</t>
  </si>
  <si>
    <t>481</t>
  </si>
  <si>
    <t>063 út, külterület</t>
  </si>
  <si>
    <t>482</t>
  </si>
  <si>
    <t>484</t>
  </si>
  <si>
    <t>065 út, külterület</t>
  </si>
  <si>
    <t>485</t>
  </si>
  <si>
    <t>067 út, külterület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</si>
  <si>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</si>
  <si>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</si>
  <si>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</si>
  <si>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</si>
  <si>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</si>
  <si>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</si>
  <si>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</si>
  <si>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</si>
  <si>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</si>
  <si>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</si>
  <si>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</si>
  <si>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</si>
  <si>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</si>
  <si>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</si>
  <si>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</si>
  <si>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</si>
  <si>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</si>
  <si>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</si>
  <si>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</si>
  <si>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069 közút, külterület</t>
  </si>
  <si>
    <t>505</t>
  </si>
  <si>
    <t>506</t>
  </si>
  <si>
    <t>0670 út, külterület</t>
  </si>
  <si>
    <t>507</t>
  </si>
  <si>
    <t>508</t>
  </si>
  <si>
    <t>509</t>
  </si>
  <si>
    <t>510</t>
  </si>
  <si>
    <t>511</t>
  </si>
  <si>
    <t>512</t>
  </si>
  <si>
    <t>0107 út, külterület</t>
  </si>
  <si>
    <t>513</t>
  </si>
  <si>
    <t>514</t>
  </si>
  <si>
    <t>0115 út, külterület</t>
  </si>
  <si>
    <t>515</t>
  </si>
  <si>
    <t>516</t>
  </si>
  <si>
    <t>517</t>
  </si>
  <si>
    <t>518</t>
  </si>
  <si>
    <t>519</t>
  </si>
  <si>
    <t>520</t>
  </si>
  <si>
    <t>521</t>
  </si>
  <si>
    <t>522</t>
  </si>
  <si>
    <t>0121 út, külterület</t>
  </si>
  <si>
    <t>523</t>
  </si>
  <si>
    <t>524</t>
  </si>
  <si>
    <t>525</t>
  </si>
  <si>
    <t>526</t>
  </si>
  <si>
    <t>0124 út, külterület</t>
  </si>
  <si>
    <t>527</t>
  </si>
  <si>
    <t>528</t>
  </si>
  <si>
    <t>529</t>
  </si>
  <si>
    <t>530</t>
  </si>
  <si>
    <t>531</t>
  </si>
  <si>
    <t>0129 út, külterület</t>
  </si>
  <si>
    <t>532</t>
  </si>
  <si>
    <t>533</t>
  </si>
  <si>
    <t>0131 út, külterület</t>
  </si>
  <si>
    <t>534</t>
  </si>
  <si>
    <t>535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</si>
</sst>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6"/>
      <name val="Arial CE"/>
      <family val="0"/>
    </font>
    <font>
      <b/>
      <sz val="7"/>
      <name val="Arial"/>
      <family val="2"/>
    </font>
    <font>
      <b/>
      <i/>
      <sz val="8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ck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2" fillId="32" borderId="0" xfId="0" applyNumberFormat="1" applyFont="1" applyFill="1" applyAlignment="1">
      <alignment/>
    </xf>
    <xf numFmtId="3" fontId="2" fillId="32" borderId="14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32" borderId="15" xfId="0" applyFont="1" applyFill="1" applyBorder="1" applyAlignment="1">
      <alignment wrapText="1"/>
    </xf>
    <xf numFmtId="3" fontId="2" fillId="32" borderId="15" xfId="0" applyNumberFormat="1" applyFont="1" applyFill="1" applyBorder="1" applyAlignment="1">
      <alignment/>
    </xf>
    <xf numFmtId="3" fontId="2" fillId="32" borderId="16" xfId="0" applyNumberFormat="1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6" xfId="0" applyNumberFormat="1" applyFont="1" applyFill="1" applyBorder="1" applyAlignment="1">
      <alignment/>
    </xf>
    <xf numFmtId="3" fontId="3" fillId="32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1" fillId="0" borderId="14" xfId="54" applyFont="1" applyBorder="1" applyAlignment="1">
      <alignment wrapText="1"/>
      <protection/>
    </xf>
    <xf numFmtId="0" fontId="5" fillId="32" borderId="20" xfId="0" applyFont="1" applyFill="1" applyBorder="1" applyAlignment="1">
      <alignment wrapText="1"/>
    </xf>
    <xf numFmtId="3" fontId="5" fillId="32" borderId="2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4" xfId="0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4" xfId="54" applyFont="1" applyBorder="1" applyAlignment="1">
      <alignment wrapText="1"/>
      <protection/>
    </xf>
    <xf numFmtId="0" fontId="3" fillId="0" borderId="14" xfId="54" applyFont="1" applyBorder="1">
      <alignment/>
      <protection/>
    </xf>
    <xf numFmtId="3" fontId="3" fillId="0" borderId="14" xfId="54" applyNumberFormat="1" applyFont="1" applyBorder="1" applyAlignment="1">
      <alignment wrapText="1"/>
      <protection/>
    </xf>
    <xf numFmtId="0" fontId="3" fillId="32" borderId="14" xfId="0" applyFont="1" applyFill="1" applyBorder="1" applyAlignment="1">
      <alignment/>
    </xf>
    <xf numFmtId="0" fontId="3" fillId="32" borderId="14" xfId="54" applyFont="1" applyFill="1" applyBorder="1" applyAlignment="1">
      <alignment wrapText="1"/>
      <protection/>
    </xf>
    <xf numFmtId="3" fontId="3" fillId="32" borderId="14" xfId="54" applyNumberFormat="1" applyFont="1" applyFill="1" applyBorder="1" applyAlignment="1">
      <alignment wrapText="1"/>
      <protection/>
    </xf>
    <xf numFmtId="0" fontId="3" fillId="32" borderId="14" xfId="0" applyFont="1" applyFill="1" applyBorder="1" applyAlignment="1">
      <alignment wrapText="1"/>
    </xf>
    <xf numFmtId="3" fontId="3" fillId="32" borderId="14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4" fillId="32" borderId="14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8" fillId="32" borderId="14" xfId="0" applyFont="1" applyFill="1" applyBorder="1" applyAlignment="1">
      <alignment wrapText="1"/>
    </xf>
    <xf numFmtId="3" fontId="8" fillId="32" borderId="14" xfId="0" applyNumberFormat="1" applyFont="1" applyFill="1" applyBorder="1" applyAlignment="1">
      <alignment/>
    </xf>
    <xf numFmtId="4" fontId="3" fillId="32" borderId="14" xfId="0" applyNumberFormat="1" applyFont="1" applyFill="1" applyBorder="1" applyAlignment="1">
      <alignment/>
    </xf>
    <xf numFmtId="164" fontId="3" fillId="32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164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3" fontId="4" fillId="33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3" fontId="4" fillId="34" borderId="14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/>
    </xf>
    <xf numFmtId="49" fontId="5" fillId="32" borderId="14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0" fontId="11" fillId="0" borderId="22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4" fontId="2" fillId="0" borderId="14" xfId="0" applyNumberFormat="1" applyFont="1" applyBorder="1" applyAlignment="1">
      <alignment/>
    </xf>
    <xf numFmtId="14" fontId="2" fillId="32" borderId="14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22" xfId="0" applyFont="1" applyFill="1" applyBorder="1" applyAlignment="1">
      <alignment wrapText="1"/>
    </xf>
    <xf numFmtId="0" fontId="8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5" fillId="32" borderId="18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10" fillId="32" borderId="18" xfId="0" applyFont="1" applyFill="1" applyBorder="1" applyAlignment="1">
      <alignment/>
    </xf>
    <xf numFmtId="0" fontId="10" fillId="32" borderId="18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8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32" borderId="14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49" fontId="5" fillId="32" borderId="14" xfId="0" applyNumberFormat="1" applyFont="1" applyFill="1" applyBorder="1" applyAlignment="1">
      <alignment horizontal="left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4" fillId="32" borderId="19" xfId="0" applyFont="1" applyFill="1" applyBorder="1" applyAlignment="1">
      <alignment/>
    </xf>
    <xf numFmtId="0" fontId="0" fillId="33" borderId="14" xfId="0" applyFill="1" applyBorder="1" applyAlignment="1">
      <alignment/>
    </xf>
    <xf numFmtId="3" fontId="10" fillId="0" borderId="0" xfId="0" applyNumberFormat="1" applyFont="1" applyAlignment="1">
      <alignment/>
    </xf>
    <xf numFmtId="3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11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3" fontId="5" fillId="32" borderId="17" xfId="0" applyNumberFormat="1" applyFont="1" applyFill="1" applyBorder="1" applyAlignment="1">
      <alignment/>
    </xf>
    <xf numFmtId="3" fontId="2" fillId="32" borderId="22" xfId="0" applyNumberFormat="1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3" fontId="5" fillId="32" borderId="23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0" fontId="2" fillId="14" borderId="14" xfId="0" applyFont="1" applyFill="1" applyBorder="1" applyAlignment="1">
      <alignment/>
    </xf>
    <xf numFmtId="49" fontId="5" fillId="14" borderId="14" xfId="0" applyNumberFormat="1" applyFont="1" applyFill="1" applyBorder="1" applyAlignment="1">
      <alignment/>
    </xf>
    <xf numFmtId="3" fontId="2" fillId="14" borderId="14" xfId="0" applyNumberFormat="1" applyFont="1" applyFill="1" applyBorder="1" applyAlignment="1">
      <alignment/>
    </xf>
    <xf numFmtId="0" fontId="0" fillId="14" borderId="0" xfId="0" applyFill="1" applyAlignment="1">
      <alignment/>
    </xf>
    <xf numFmtId="0" fontId="4" fillId="14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8" fillId="14" borderId="0" xfId="0" applyFont="1" applyFill="1" applyAlignment="1">
      <alignment/>
    </xf>
    <xf numFmtId="49" fontId="5" fillId="14" borderId="0" xfId="0" applyNumberFormat="1" applyFont="1" applyFill="1" applyAlignment="1">
      <alignment/>
    </xf>
    <xf numFmtId="0" fontId="2" fillId="14" borderId="0" xfId="0" applyFont="1" applyFill="1" applyAlignment="1">
      <alignment/>
    </xf>
    <xf numFmtId="3" fontId="2" fillId="14" borderId="0" xfId="0" applyNumberFormat="1" applyFont="1" applyFill="1" applyAlignment="1">
      <alignment/>
    </xf>
    <xf numFmtId="0" fontId="0" fillId="14" borderId="14" xfId="0" applyFill="1" applyBorder="1" applyAlignment="1">
      <alignment/>
    </xf>
    <xf numFmtId="0" fontId="4" fillId="14" borderId="10" xfId="0" applyFont="1" applyFill="1" applyBorder="1" applyAlignment="1">
      <alignment/>
    </xf>
    <xf numFmtId="0" fontId="2" fillId="14" borderId="14" xfId="0" applyFont="1" applyFill="1" applyBorder="1" applyAlignment="1">
      <alignment/>
    </xf>
    <xf numFmtId="0" fontId="5" fillId="14" borderId="18" xfId="0" applyFont="1" applyFill="1" applyBorder="1" applyAlignment="1">
      <alignment/>
    </xf>
    <xf numFmtId="3" fontId="2" fillId="1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20" fillId="14" borderId="10" xfId="0" applyFont="1" applyFill="1" applyBorder="1" applyAlignment="1">
      <alignment vertical="center" wrapText="1"/>
    </xf>
    <xf numFmtId="0" fontId="13" fillId="14" borderId="10" xfId="0" applyFont="1" applyFill="1" applyBorder="1" applyAlignment="1">
      <alignment/>
    </xf>
    <xf numFmtId="0" fontId="7" fillId="14" borderId="10" xfId="0" applyFont="1" applyFill="1" applyBorder="1" applyAlignment="1">
      <alignment/>
    </xf>
    <xf numFmtId="3" fontId="5" fillId="14" borderId="14" xfId="0" applyNumberFormat="1" applyFont="1" applyFill="1" applyBorder="1" applyAlignment="1">
      <alignment/>
    </xf>
    <xf numFmtId="3" fontId="2" fillId="14" borderId="14" xfId="0" applyNumberFormat="1" applyFont="1" applyFill="1" applyBorder="1" applyAlignment="1">
      <alignment/>
    </xf>
    <xf numFmtId="0" fontId="4" fillId="14" borderId="18" xfId="0" applyFont="1" applyFill="1" applyBorder="1" applyAlignment="1">
      <alignment horizontal="left"/>
    </xf>
    <xf numFmtId="0" fontId="4" fillId="14" borderId="18" xfId="0" applyFont="1" applyFill="1" applyBorder="1" applyAlignment="1">
      <alignment/>
    </xf>
    <xf numFmtId="0" fontId="13" fillId="14" borderId="14" xfId="0" applyFont="1" applyFill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9" xfId="0" applyBorder="1" applyAlignment="1">
      <alignment/>
    </xf>
    <xf numFmtId="49" fontId="5" fillId="14" borderId="14" xfId="0" applyNumberFormat="1" applyFont="1" applyFill="1" applyBorder="1" applyAlignment="1">
      <alignment horizontal="left"/>
    </xf>
    <xf numFmtId="0" fontId="5" fillId="14" borderId="1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8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2" fillId="14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2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5" fillId="32" borderId="14" xfId="0" applyNumberFormat="1" applyFont="1" applyFill="1" applyBorder="1" applyAlignment="1">
      <alignment horizontal="center"/>
    </xf>
    <xf numFmtId="3" fontId="5" fillId="32" borderId="22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3" fontId="5" fillId="32" borderId="18" xfId="0" applyNumberFormat="1" applyFont="1" applyFill="1" applyBorder="1" applyAlignment="1">
      <alignment horizontal="center"/>
    </xf>
    <xf numFmtId="0" fontId="4" fillId="14" borderId="22" xfId="0" applyFont="1" applyFill="1" applyBorder="1" applyAlignment="1">
      <alignment horizontal="left" wrapText="1"/>
    </xf>
    <xf numFmtId="0" fontId="4" fillId="14" borderId="10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32" borderId="2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24" xfId="0" applyNumberFormat="1" applyFont="1" applyFill="1" applyBorder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14" borderId="14" xfId="0" applyFont="1" applyFill="1" applyBorder="1" applyAlignment="1">
      <alignment horizontal="left" wrapText="1"/>
    </xf>
    <xf numFmtId="0" fontId="13" fillId="32" borderId="24" xfId="0" applyFont="1" applyFill="1" applyBorder="1" applyAlignment="1">
      <alignment vertical="center" wrapText="1"/>
    </xf>
    <xf numFmtId="0" fontId="13" fillId="32" borderId="15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5" fillId="0" borderId="0" xfId="55" applyFont="1" applyAlignment="1">
      <alignment horizontal="center" wrapText="1"/>
      <protection/>
    </xf>
    <xf numFmtId="0" fontId="4" fillId="0" borderId="2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center" wrapText="1"/>
      <protection/>
    </xf>
    <xf numFmtId="0" fontId="4" fillId="0" borderId="18" xfId="54" applyFont="1" applyBorder="1" applyAlignment="1">
      <alignment horizontal="center" wrapText="1"/>
      <protection/>
    </xf>
    <xf numFmtId="0" fontId="4" fillId="32" borderId="2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32" borderId="24" xfId="0" applyFont="1" applyFill="1" applyBorder="1" applyAlignment="1">
      <alignment horizontal="center" wrapText="1"/>
    </xf>
    <xf numFmtId="0" fontId="10" fillId="32" borderId="25" xfId="0" applyFont="1" applyFill="1" applyBorder="1" applyAlignment="1">
      <alignment horizontal="center" wrapText="1"/>
    </xf>
    <xf numFmtId="0" fontId="10" fillId="32" borderId="15" xfId="0" applyFont="1" applyFill="1" applyBorder="1" applyAlignment="1">
      <alignment horizontal="center" wrapText="1"/>
    </xf>
    <xf numFmtId="3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5" fillId="0" borderId="22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4" xfId="55"/>
    <cellStyle name="Normál 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SheetLayoutView="100" zoomScalePageLayoutView="0" workbookViewId="0" topLeftCell="A1">
      <pane ySplit="7" topLeftCell="A8" activePane="bottomLeft" state="frozen"/>
      <selection pane="topLeft" activeCell="G14" sqref="G14"/>
      <selection pane="bottomLeft" activeCell="B44" sqref="B44"/>
    </sheetView>
  </sheetViews>
  <sheetFormatPr defaultColWidth="9.140625" defaultRowHeight="12.75"/>
  <cols>
    <col min="1" max="1" width="12.421875" style="0" customWidth="1"/>
    <col min="2" max="2" width="38.421875" style="1" customWidth="1"/>
    <col min="3" max="3" width="10.8515625" style="1" customWidth="1"/>
    <col min="4" max="4" width="12.8515625" style="1" hidden="1" customWidth="1"/>
    <col min="5" max="5" width="10.8515625" style="1" customWidth="1"/>
    <col min="6" max="6" width="8.8515625" style="1" customWidth="1"/>
    <col min="7" max="7" width="9.8515625" style="1" customWidth="1"/>
    <col min="8" max="8" width="9.57421875" style="1" customWidth="1"/>
    <col min="9" max="9" width="12.8515625" style="1" hidden="1" customWidth="1"/>
    <col min="10" max="10" width="10.00390625" style="1" customWidth="1"/>
    <col min="11" max="11" width="10.28125" style="1" customWidth="1"/>
    <col min="12" max="12" width="11.421875" style="1" customWidth="1"/>
  </cols>
  <sheetData>
    <row r="1" spans="8:12" ht="12.75">
      <c r="H1" s="95"/>
      <c r="I1" s="95"/>
      <c r="J1" s="95"/>
      <c r="K1" s="95" t="s">
        <v>709</v>
      </c>
      <c r="L1" s="95"/>
    </row>
    <row r="2" spans="1:12" ht="12.75">
      <c r="A2" s="246" t="s">
        <v>452</v>
      </c>
      <c r="B2" s="246"/>
      <c r="C2" s="246"/>
      <c r="D2" s="246"/>
      <c r="E2" s="246"/>
      <c r="F2" s="246"/>
      <c r="G2" s="246"/>
      <c r="H2" s="246"/>
      <c r="I2" s="247"/>
      <c r="J2" s="247"/>
      <c r="K2"/>
      <c r="L2"/>
    </row>
    <row r="3" spans="1:12" ht="20.25" customHeight="1">
      <c r="A3" s="246" t="s">
        <v>1417</v>
      </c>
      <c r="B3" s="246"/>
      <c r="C3" s="246"/>
      <c r="D3" s="246"/>
      <c r="E3" s="246"/>
      <c r="F3" s="246"/>
      <c r="G3" s="246"/>
      <c r="H3" s="246"/>
      <c r="I3" s="248"/>
      <c r="J3" s="248"/>
      <c r="K3"/>
      <c r="L3"/>
    </row>
    <row r="4" spans="1:12" ht="12.75">
      <c r="A4" s="74"/>
      <c r="B4" s="120"/>
      <c r="C4" s="45"/>
      <c r="D4" s="3"/>
      <c r="E4" s="3"/>
      <c r="F4" s="3"/>
      <c r="G4" s="3"/>
      <c r="H4" s="3"/>
      <c r="I4" s="3"/>
      <c r="J4" s="175"/>
      <c r="K4" s="175"/>
      <c r="L4" s="175"/>
    </row>
    <row r="5" spans="1:12" ht="12.75" customHeight="1">
      <c r="A5" s="249" t="s">
        <v>451</v>
      </c>
      <c r="B5" s="251" t="s">
        <v>453</v>
      </c>
      <c r="C5" s="254" t="s">
        <v>305</v>
      </c>
      <c r="D5" s="255"/>
      <c r="E5" s="255"/>
      <c r="F5" s="255"/>
      <c r="G5" s="256"/>
      <c r="H5" s="253" t="s">
        <v>306</v>
      </c>
      <c r="I5" s="253"/>
      <c r="J5" s="253"/>
      <c r="K5" s="253"/>
      <c r="L5" s="253"/>
    </row>
    <row r="6" spans="1:12" ht="22.5">
      <c r="A6" s="250"/>
      <c r="B6" s="252"/>
      <c r="C6" s="188" t="s">
        <v>307</v>
      </c>
      <c r="D6" s="242" t="s">
        <v>1411</v>
      </c>
      <c r="E6" s="242" t="s">
        <v>1413</v>
      </c>
      <c r="F6" s="242" t="s">
        <v>1411</v>
      </c>
      <c r="G6" s="242" t="s">
        <v>1413</v>
      </c>
      <c r="H6" s="188" t="s">
        <v>307</v>
      </c>
      <c r="I6" s="242" t="s">
        <v>1411</v>
      </c>
      <c r="J6" s="242" t="s">
        <v>1413</v>
      </c>
      <c r="K6" s="242" t="s">
        <v>1411</v>
      </c>
      <c r="L6" s="242" t="s">
        <v>1413</v>
      </c>
    </row>
    <row r="7" spans="1:12" ht="22.5" customHeight="1">
      <c r="A7" s="201"/>
      <c r="B7" s="208" t="s">
        <v>304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ht="12.75">
      <c r="A8" s="64"/>
      <c r="B8" s="4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64"/>
      <c r="B9" s="4" t="s">
        <v>309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71" t="s">
        <v>472</v>
      </c>
      <c r="B10" s="2" t="s">
        <v>310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2.75">
      <c r="A11" s="70" t="s">
        <v>469</v>
      </c>
      <c r="B11" s="58" t="s">
        <v>310</v>
      </c>
      <c r="C11" s="29"/>
      <c r="D11" s="29"/>
      <c r="E11" s="29"/>
      <c r="F11" s="29"/>
      <c r="G11" s="29"/>
      <c r="H11" s="28">
        <f>SUM('1. melléklet - Önkormányzat'!I25+'1. melléklet - Önkormányzat'!I44+'1. melléklet - Önkormányzat'!I61+'1. melléklet - Önkormányzat'!I84+'1. melléklet - Önkormányzat'!I175+'1. melléklet - Önkormányzat'!I185+'1. melléklet - Önkormányzat'!I204+'1. melléklet - Önkormányzat'!I299+'1. melléklet - Önkormányzat'!I338+'1. melléklet - Önkormányzat'!I355)</f>
        <v>15264</v>
      </c>
      <c r="I11" s="28">
        <f>SUM('1. melléklet - Önkormányzat'!J25+'1. melléklet - Önkormányzat'!J44+'1. melléklet - Önkormányzat'!J61+'1. melléklet - Önkormányzat'!J84+'1. melléklet - Önkormányzat'!J175+'1. melléklet - Önkormányzat'!J185+'1. melléklet - Önkormányzat'!J204+'1. melléklet - Önkormányzat'!J299+'1. melléklet - Önkormányzat'!J338+'1. melléklet - Önkormányzat'!J355)</f>
        <v>0</v>
      </c>
      <c r="J11" s="28">
        <f>SUM('1. melléklet - Önkormányzat'!K25+'1. melléklet - Önkormányzat'!K44+'1. melléklet - Önkormányzat'!K61+'1. melléklet - Önkormányzat'!K84+'1. melléklet - Önkormányzat'!K175+'1. melléklet - Önkormányzat'!K185+'1. melléklet - Önkormányzat'!K204+'1. melléklet - Önkormányzat'!K299+'1. melléklet - Önkormányzat'!K338+'1. melléklet - Önkormányzat'!K355)</f>
        <v>15264</v>
      </c>
      <c r="K11" s="28">
        <f>SUM('1. melléklet - Önkormányzat'!L25+'1. melléklet - Önkormányzat'!L44+'1. melléklet - Önkormányzat'!L61+'1. melléklet - Önkormányzat'!L84+'1. melléklet - Önkormányzat'!L175+'1. melléklet - Önkormányzat'!L185+'1. melléklet - Önkormányzat'!L204+'1. melléklet - Önkormányzat'!L299+'1. melléklet - Önkormányzat'!L338+'1. melléklet - Önkormányzat'!L355)</f>
        <v>0</v>
      </c>
      <c r="L11" s="28">
        <f>SUM('1. melléklet - Önkormányzat'!M25+'1. melléklet - Önkormányzat'!M44+'1. melléklet - Önkormányzat'!M61+'1. melléklet - Önkormányzat'!M84+'1. melléklet - Önkormányzat'!M175+'1. melléklet - Önkormányzat'!M185+'1. melléklet - Önkormányzat'!M204+'1. melléklet - Önkormányzat'!M299+'1. melléklet - Önkormányzat'!M338+'1. melléklet - Önkormányzat'!M355)</f>
        <v>15264</v>
      </c>
    </row>
    <row r="12" spans="1:12" ht="12.75">
      <c r="A12" s="70" t="s">
        <v>481</v>
      </c>
      <c r="B12" s="51" t="s">
        <v>311</v>
      </c>
      <c r="C12" s="29"/>
      <c r="D12" s="29"/>
      <c r="E12" s="29"/>
      <c r="F12" s="29"/>
      <c r="G12" s="29"/>
      <c r="H12" s="28">
        <f>SUM('1. melléklet - Önkormányzat'!I85+'1. melléklet - Önkormányzat'!I176+'1. melléklet - Önkormányzat'!I186)</f>
        <v>905</v>
      </c>
      <c r="I12" s="28">
        <f>SUM('1. melléklet - Önkormányzat'!J85+'1. melléklet - Önkormányzat'!J176+'1. melléklet - Önkormányzat'!J186)</f>
        <v>0</v>
      </c>
      <c r="J12" s="28">
        <f>SUM('1. melléklet - Önkormányzat'!K85+'1. melléklet - Önkormányzat'!K176+'1. melléklet - Önkormányzat'!K186)</f>
        <v>905</v>
      </c>
      <c r="K12" s="28">
        <f>SUM('1. melléklet - Önkormányzat'!L85+'1. melléklet - Önkormányzat'!L176+'1. melléklet - Önkormányzat'!L186)</f>
        <v>0</v>
      </c>
      <c r="L12" s="28">
        <f>SUM('1. melléklet - Önkormányzat'!M85+'1. melléklet - Önkormányzat'!M176+'1. melléklet - Önkormányzat'!M186)</f>
        <v>905</v>
      </c>
    </row>
    <row r="13" spans="1:12" ht="12.75">
      <c r="A13" s="70" t="s">
        <v>578</v>
      </c>
      <c r="B13" s="58" t="s">
        <v>579</v>
      </c>
      <c r="C13" s="29"/>
      <c r="D13" s="29"/>
      <c r="E13" s="29"/>
      <c r="F13" s="29"/>
      <c r="G13" s="29"/>
      <c r="H13" s="28">
        <f>SUM('1. melléklet - Önkormányzat'!I31)</f>
        <v>4235</v>
      </c>
      <c r="I13" s="28">
        <f>SUM('1. melléklet - Önkormányzat'!J31)</f>
        <v>0</v>
      </c>
      <c r="J13" s="28">
        <f>SUM('1. melléklet - Önkormányzat'!K31)</f>
        <v>4235</v>
      </c>
      <c r="K13" s="28">
        <f>SUM('1. melléklet - Önkormányzat'!L31)</f>
        <v>0</v>
      </c>
      <c r="L13" s="28">
        <f>SUM('1. melléklet - Önkormányzat'!M31)</f>
        <v>4235</v>
      </c>
    </row>
    <row r="14" spans="1:12" ht="12.75">
      <c r="A14" s="71" t="s">
        <v>472</v>
      </c>
      <c r="B14" s="2" t="s">
        <v>563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2.5">
      <c r="A15" s="70" t="s">
        <v>673</v>
      </c>
      <c r="B15" s="119" t="s">
        <v>674</v>
      </c>
      <c r="C15" s="29"/>
      <c r="D15" s="29"/>
      <c r="E15" s="29"/>
      <c r="F15" s="29"/>
      <c r="G15" s="29"/>
      <c r="H15" s="28">
        <f>SUM('1. melléklet - Önkormányzat'!I63)</f>
        <v>100</v>
      </c>
      <c r="I15" s="28">
        <f>SUM('1. melléklet - Önkormányzat'!J63)</f>
        <v>0</v>
      </c>
      <c r="J15" s="28">
        <f>SUM('1. melléklet - Önkormányzat'!K63)</f>
        <v>100</v>
      </c>
      <c r="K15" s="28">
        <f>SUM('1. melléklet - Önkormányzat'!L63)</f>
        <v>0</v>
      </c>
      <c r="L15" s="28">
        <f>SUM('1. melléklet - Önkormányzat'!M63)</f>
        <v>100</v>
      </c>
    </row>
    <row r="16" spans="1:12" ht="12.75">
      <c r="A16" s="70" t="s">
        <v>573</v>
      </c>
      <c r="B16" s="51" t="s">
        <v>312</v>
      </c>
      <c r="C16" s="29"/>
      <c r="D16" s="29"/>
      <c r="E16" s="29"/>
      <c r="F16" s="29"/>
      <c r="G16" s="29"/>
      <c r="H16" s="28">
        <f>SUM('1. melléklet - Önkormányzat'!I64)</f>
        <v>2500</v>
      </c>
      <c r="I16" s="28">
        <f>SUM('1. melléklet - Önkormányzat'!J64)</f>
        <v>0</v>
      </c>
      <c r="J16" s="28">
        <f>SUM('1. melléklet - Önkormányzat'!K64)</f>
        <v>2500</v>
      </c>
      <c r="K16" s="28">
        <f>SUM('1. melléklet - Önkormányzat'!L64)</f>
        <v>0</v>
      </c>
      <c r="L16" s="28">
        <f>SUM('1. melléklet - Önkormányzat'!M64)</f>
        <v>2500</v>
      </c>
    </row>
    <row r="17" spans="1:12" ht="12.75">
      <c r="A17" s="70" t="s">
        <v>573</v>
      </c>
      <c r="B17" s="51" t="s">
        <v>313</v>
      </c>
      <c r="C17" s="29"/>
      <c r="D17" s="29"/>
      <c r="E17" s="29"/>
      <c r="F17" s="29"/>
      <c r="G17" s="29"/>
      <c r="H17" s="28">
        <f>SUM('1. melléklet - Önkormányzat'!I65)</f>
        <v>200</v>
      </c>
      <c r="I17" s="28">
        <f>SUM('1. melléklet - Önkormányzat'!J65)</f>
        <v>0</v>
      </c>
      <c r="J17" s="28">
        <f>SUM('1. melléklet - Önkormányzat'!K65)</f>
        <v>200</v>
      </c>
      <c r="K17" s="28">
        <f>SUM('1. melléklet - Önkormányzat'!L65)</f>
        <v>0</v>
      </c>
      <c r="L17" s="28">
        <f>SUM('1. melléklet - Önkormányzat'!M65)</f>
        <v>200</v>
      </c>
    </row>
    <row r="18" spans="1:12" ht="12.75">
      <c r="A18" s="70" t="s">
        <v>574</v>
      </c>
      <c r="B18" s="51" t="s">
        <v>314</v>
      </c>
      <c r="C18" s="29"/>
      <c r="D18" s="29"/>
      <c r="E18" s="29"/>
      <c r="F18" s="29"/>
      <c r="G18" s="29"/>
      <c r="H18" s="28">
        <f>SUM('1. melléklet - Önkormányzat'!I66)</f>
        <v>25000</v>
      </c>
      <c r="I18" s="28">
        <f>SUM('1. melléklet - Önkormányzat'!J66)</f>
        <v>0</v>
      </c>
      <c r="J18" s="28">
        <f>SUM('1. melléklet - Önkormányzat'!K66)</f>
        <v>25000</v>
      </c>
      <c r="K18" s="28">
        <f>SUM('1. melléklet - Önkormányzat'!L66)</f>
        <v>0</v>
      </c>
      <c r="L18" s="28">
        <f>SUM('1. melléklet - Önkormányzat'!M66)</f>
        <v>25000</v>
      </c>
    </row>
    <row r="19" spans="1:12" ht="12.75">
      <c r="A19" s="70" t="s">
        <v>575</v>
      </c>
      <c r="B19" s="51" t="s">
        <v>345</v>
      </c>
      <c r="C19" s="29"/>
      <c r="D19" s="29"/>
      <c r="E19" s="29"/>
      <c r="F19" s="29"/>
      <c r="G19" s="29"/>
      <c r="H19" s="28">
        <f>SUM('1. melléklet - Önkormányzat'!I67)</f>
        <v>3300</v>
      </c>
      <c r="I19" s="28">
        <f>SUM('1. melléklet - Önkormányzat'!J67)</f>
        <v>0</v>
      </c>
      <c r="J19" s="28">
        <f>SUM('1. melléklet - Önkormányzat'!K67)</f>
        <v>3300</v>
      </c>
      <c r="K19" s="28">
        <f>SUM('1. melléklet - Önkormányzat'!L67)</f>
        <v>0</v>
      </c>
      <c r="L19" s="28">
        <f>SUM('1. melléklet - Önkormányzat'!M67)</f>
        <v>3300</v>
      </c>
    </row>
    <row r="20" spans="1:12" ht="12.75">
      <c r="A20" s="70" t="s">
        <v>577</v>
      </c>
      <c r="B20" s="51" t="s">
        <v>315</v>
      </c>
      <c r="C20" s="29"/>
      <c r="D20" s="29"/>
      <c r="E20" s="29"/>
      <c r="F20" s="29"/>
      <c r="G20" s="29"/>
      <c r="H20" s="28">
        <f>SUM('1. melléklet - Önkormányzat'!I68)</f>
        <v>400</v>
      </c>
      <c r="I20" s="28">
        <f>SUM('1. melléklet - Önkormányzat'!J68)</f>
        <v>0</v>
      </c>
      <c r="J20" s="28">
        <f>SUM('1. melléklet - Önkormányzat'!K68)</f>
        <v>400</v>
      </c>
      <c r="K20" s="28">
        <f>SUM('1. melléklet - Önkormányzat'!L68)</f>
        <v>0</v>
      </c>
      <c r="L20" s="28">
        <f>SUM('1. melléklet - Önkormányzat'!M68)</f>
        <v>400</v>
      </c>
    </row>
    <row r="21" spans="1:12" ht="12.75">
      <c r="A21" s="70" t="s">
        <v>576</v>
      </c>
      <c r="B21" s="58" t="s">
        <v>675</v>
      </c>
      <c r="C21" s="29"/>
      <c r="D21" s="29"/>
      <c r="E21" s="29"/>
      <c r="F21" s="29"/>
      <c r="G21" s="29"/>
      <c r="H21" s="28">
        <f>SUM('1. melléklet - Önkormányzat'!I69)</f>
        <v>4500</v>
      </c>
      <c r="I21" s="28">
        <f>SUM('1. melléklet - Önkormányzat'!J69)</f>
        <v>0</v>
      </c>
      <c r="J21" s="28">
        <f>SUM('1. melléklet - Önkormányzat'!K69)</f>
        <v>4500</v>
      </c>
      <c r="K21" s="28">
        <f>SUM('1. melléklet - Önkormányzat'!L69)</f>
        <v>0</v>
      </c>
      <c r="L21" s="28">
        <f>SUM('1. melléklet - Önkormányzat'!M69)</f>
        <v>4500</v>
      </c>
    </row>
    <row r="22" spans="1:12" ht="12.75">
      <c r="A22" s="71" t="s">
        <v>472</v>
      </c>
      <c r="B22" s="53" t="s">
        <v>460</v>
      </c>
      <c r="C22" s="29"/>
      <c r="D22" s="29"/>
      <c r="E22" s="29"/>
      <c r="F22" s="29"/>
      <c r="G22" s="29"/>
      <c r="H22" s="28">
        <f>SUM('1. melléklet - Önkormányzat'!I128)</f>
        <v>48581</v>
      </c>
      <c r="I22" s="28">
        <f>SUM('1. melléklet - Önkormányzat'!J128)</f>
        <v>111292</v>
      </c>
      <c r="J22" s="28">
        <f>SUM('1. melléklet - Önkormányzat'!K128)</f>
        <v>159873</v>
      </c>
      <c r="K22" s="28">
        <f>SUM('1. melléklet - Önkormányzat'!L126+'1. melléklet - Önkormányzat'!L128+'1. melléklet - Önkormányzat'!L131)</f>
        <v>-79958</v>
      </c>
      <c r="L22" s="28">
        <f>SUM('1. melléklet - Önkormányzat'!M128+'1. melléklet - Önkormányzat'!M131)</f>
        <v>160236</v>
      </c>
    </row>
    <row r="23" spans="1:12" ht="12.75">
      <c r="A23" s="71" t="s">
        <v>471</v>
      </c>
      <c r="B23" s="2" t="s">
        <v>321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70" t="s">
        <v>463</v>
      </c>
      <c r="B24" s="51" t="s">
        <v>322</v>
      </c>
      <c r="C24" s="28">
        <f>SUM('1. melléklet - Önkormányzat'!D46+'1. melléklet - Önkormányzat'!D89+'1. melléklet - Önkormányzat'!D192+'1. melléklet - Önkormányzat'!D267+'1. melléklet - Önkormányzat'!D283+'1. melléklet - Önkormányzat'!D308+'1. melléklet - Önkormányzat'!D325+'1. melléklet - Önkormányzat'!D340)</f>
        <v>40974</v>
      </c>
      <c r="D24" s="28">
        <f>SUM('1. melléklet - Önkormányzat'!E46+'1. melléklet - Önkormányzat'!E89+'1. melléklet - Önkormányzat'!E192+'1. melléklet - Önkormányzat'!E267+'1. melléklet - Önkormányzat'!E283+'1. melléklet - Önkormányzat'!E308+'1. melléklet - Önkormányzat'!E325+'1. melléklet - Önkormányzat'!E340)</f>
        <v>2153</v>
      </c>
      <c r="E24" s="28">
        <f>SUM('1. melléklet - Önkormányzat'!F46+'1. melléklet - Önkormányzat'!F89+'1. melléklet - Önkormányzat'!F192+'1. melléklet - Önkormányzat'!F267+'1. melléklet - Önkormányzat'!F283+'1. melléklet - Önkormányzat'!F308+'1. melléklet - Önkormányzat'!F325+'1. melléklet - Önkormányzat'!F340)</f>
        <v>43127</v>
      </c>
      <c r="F24" s="28">
        <f>SUM('1. melléklet - Önkormányzat'!G46+'1. melléklet - Önkormányzat'!G89+'1. melléklet - Önkormányzat'!G192+'1. melléklet - Önkormányzat'!G267+'1. melléklet - Önkormányzat'!G283+'1. melléklet - Önkormányzat'!G308+'1. melléklet - Önkormányzat'!G325+'1. melléklet - Önkormányzat'!G340)</f>
        <v>0</v>
      </c>
      <c r="G24" s="28">
        <f>SUM('1. melléklet - Önkormányzat'!H46+'1. melléklet - Önkormányzat'!H89+'1. melléklet - Önkormányzat'!H192+'1. melléklet - Önkormányzat'!H267+'1. melléklet - Önkormányzat'!H283+'1. melléklet - Önkormányzat'!H308+'1. melléklet - Önkormányzat'!H325+'1. melléklet - Önkormányzat'!H340)</f>
        <v>43127</v>
      </c>
      <c r="H24" s="29"/>
      <c r="I24" s="29"/>
      <c r="J24" s="29"/>
      <c r="K24" s="29"/>
      <c r="L24" s="29"/>
    </row>
    <row r="25" spans="1:12" ht="12.75">
      <c r="A25" s="70" t="s">
        <v>464</v>
      </c>
      <c r="B25" s="58" t="s">
        <v>465</v>
      </c>
      <c r="C25" s="28">
        <f>SUM('1. melléklet - Önkormányzat'!D47+'1. melléklet - Önkormányzat'!D90+'1. melléklet - Önkormányzat'!D193+'1. melléklet - Önkormányzat'!D268+'1. melléklet - Önkormányzat'!D284+'1. melléklet - Önkormányzat'!D309+'1. melléklet - Önkormányzat'!D326+'1. melléklet - Önkormányzat'!D341)</f>
        <v>8141</v>
      </c>
      <c r="D25" s="28">
        <f>SUM('1. melléklet - Önkormányzat'!E47+'1. melléklet - Önkormányzat'!E90+'1. melléklet - Önkormányzat'!E193+'1. melléklet - Önkormányzat'!E268+'1. melléklet - Önkormányzat'!E284+'1. melléklet - Önkormányzat'!E309+'1. melléklet - Önkormányzat'!E326+'1. melléklet - Önkormányzat'!E341)</f>
        <v>291</v>
      </c>
      <c r="E25" s="28">
        <f>SUM('1. melléklet - Önkormányzat'!F47+'1. melléklet - Önkormányzat'!F90+'1. melléklet - Önkormányzat'!F193+'1. melléklet - Önkormányzat'!F268+'1. melléklet - Önkormányzat'!F284+'1. melléklet - Önkormányzat'!F309+'1. melléklet - Önkormányzat'!F326+'1. melléklet - Önkormányzat'!F341)</f>
        <v>8432</v>
      </c>
      <c r="F25" s="28">
        <f>SUM('1. melléklet - Önkormányzat'!G47+'1. melléklet - Önkormányzat'!G90+'1. melléklet - Önkormányzat'!G193+'1. melléklet - Önkormányzat'!G268+'1. melléklet - Önkormányzat'!G284+'1. melléklet - Önkormányzat'!G309+'1. melléklet - Önkormányzat'!G326+'1. melléklet - Önkormányzat'!G341)</f>
        <v>0</v>
      </c>
      <c r="G25" s="28">
        <f>SUM('1. melléklet - Önkormányzat'!H47+'1. melléklet - Önkormányzat'!H90+'1. melléklet - Önkormányzat'!H193+'1. melléklet - Önkormányzat'!H268+'1. melléklet - Önkormányzat'!H284+'1. melléklet - Önkormányzat'!H309+'1. melléklet - Önkormányzat'!H326+'1. melléklet - Önkormányzat'!H341)</f>
        <v>8432</v>
      </c>
      <c r="H25" s="29"/>
      <c r="I25" s="29"/>
      <c r="J25" s="29"/>
      <c r="K25" s="29"/>
      <c r="L25" s="29"/>
    </row>
    <row r="26" spans="1:12" ht="12.75">
      <c r="A26" s="70" t="s">
        <v>484</v>
      </c>
      <c r="B26" s="51" t="s">
        <v>323</v>
      </c>
      <c r="C26" s="28">
        <f>SUM('1. melléklet - Önkormányzat'!D11+'1. melléklet - Önkormányzat'!D18+'1. melléklet - Önkormányzat'!D37+'1. melléklet - Önkormányzat'!D48+'1. melléklet - Önkormányzat'!D71+'1. melléklet - Önkormányzat'!D77+'1. melléklet - Önkormányzat'!D91+'1. melléklet - Önkormányzat'!D168+'1. melléklet - Önkormányzat'!D178+'1. melléklet - Önkormányzat'!D194+'1. melléklet - Önkormányzat'!D269+'1. melléklet - Önkormányzat'!D285+'1. melléklet - Önkormányzat'!D301+'1. melléklet - Önkormányzat'!D310+'1. melléklet - Önkormányzat'!D327+'1. melléklet - Önkormányzat'!D342+'1. melléklet - Önkormányzat'!D357)</f>
        <v>11351</v>
      </c>
      <c r="D26" s="28">
        <f>SUM('1. melléklet - Önkormányzat'!E11+'1. melléklet - Önkormányzat'!E18+'1. melléklet - Önkormányzat'!E37+'1. melléklet - Önkormányzat'!E48+'1. melléklet - Önkormányzat'!E71+'1. melléklet - Önkormányzat'!E77+'1. melléklet - Önkormányzat'!E91+'1. melléklet - Önkormányzat'!E168+'1. melléklet - Önkormányzat'!E178+'1. melléklet - Önkormányzat'!E194+'1. melléklet - Önkormányzat'!E269+'1. melléklet - Önkormányzat'!E285+'1. melléklet - Önkormányzat'!E301+'1. melléklet - Önkormányzat'!E310+'1. melléklet - Önkormányzat'!E327+'1. melléklet - Önkormányzat'!E342+'1. melléklet - Önkormányzat'!E357)</f>
        <v>-1360</v>
      </c>
      <c r="E26" s="28">
        <f>SUM('1. melléklet - Önkormányzat'!F11+'1. melléklet - Önkormányzat'!F18+'1. melléklet - Önkormányzat'!F37+'1. melléklet - Önkormányzat'!F48+'1. melléklet - Önkormányzat'!F71+'1. melléklet - Önkormányzat'!F77+'1. melléklet - Önkormányzat'!F91+'1. melléklet - Önkormányzat'!F168+'1. melléklet - Önkormányzat'!F178+'1. melléklet - Önkormányzat'!F194+'1. melléklet - Önkormányzat'!F269+'1. melléklet - Önkormányzat'!F285+'1. melléklet - Önkormányzat'!F301+'1. melléklet - Önkormányzat'!F310+'1. melléklet - Önkormányzat'!F327+'1. melléklet - Önkormányzat'!F342+'1. melléklet - Önkormányzat'!F357)</f>
        <v>9991</v>
      </c>
      <c r="F26" s="28">
        <f>SUM('1. melléklet - Önkormányzat'!G11+'1. melléklet - Önkormányzat'!G18+'1. melléklet - Önkormányzat'!G37+'1. melléklet - Önkormányzat'!G48+'1. melléklet - Önkormányzat'!G71+'1. melléklet - Önkormányzat'!G77+'1. melléklet - Önkormányzat'!G91+'1. melléklet - Önkormányzat'!G168+'1. melléklet - Önkormányzat'!G178+'1. melléklet - Önkormányzat'!G194+'1. melléklet - Önkormányzat'!G269+'1. melléklet - Önkormányzat'!G285+'1. melléklet - Önkormányzat'!G301+'1. melléklet - Önkormányzat'!G310+'1. melléklet - Önkormányzat'!G327+'1. melléklet - Önkormányzat'!G342+'1. melléklet - Önkormányzat'!G357)</f>
        <v>10820</v>
      </c>
      <c r="G26" s="28">
        <f>SUM('1. melléklet - Önkormányzat'!H11+'1. melléklet - Önkormányzat'!H18+'1. melléklet - Önkormányzat'!H37+'1. melléklet - Önkormányzat'!H48+'1. melléklet - Önkormányzat'!H71+'1. melléklet - Önkormányzat'!H77+'1. melléklet - Önkormányzat'!H91+'1. melléklet - Önkormányzat'!H168+'1. melléklet - Önkormányzat'!H178+'1. melléklet - Önkormányzat'!H194+'1. melléklet - Önkormányzat'!H269+'1. melléklet - Önkormányzat'!H285+'1. melléklet - Önkormányzat'!H301+'1. melléklet - Önkormányzat'!H310+'1. melléklet - Önkormányzat'!H327+'1. melléklet - Önkormányzat'!H342+'1. melléklet - Önkormányzat'!H357)</f>
        <v>20811</v>
      </c>
      <c r="H26" s="29"/>
      <c r="I26" s="29"/>
      <c r="J26" s="29"/>
      <c r="K26" s="29"/>
      <c r="L26" s="29"/>
    </row>
    <row r="27" spans="1:12" ht="12.75">
      <c r="A27" s="70" t="s">
        <v>466</v>
      </c>
      <c r="B27" s="58" t="s">
        <v>467</v>
      </c>
      <c r="C27" s="28">
        <f>SUM('1. melléklet - Önkormányzat'!D12+'1. melléklet - Önkormányzat'!D19+'1. melléklet - Önkormányzat'!D38+'1. melléklet - Önkormányzat'!D49+'1. melléklet - Önkormányzat'!D78+'1. melléklet - Önkormányzat'!D92+'1. melléklet - Önkormányzat'!D169+'1. melléklet - Önkormányzat'!D179+'1. melléklet - Önkormányzat'!D195+'1. melléklet - Önkormányzat'!D302+'1. melléklet - Önkormányzat'!D358)</f>
        <v>4108</v>
      </c>
      <c r="D27" s="28">
        <f>SUM('1. melléklet - Önkormányzat'!E12+'1. melléklet - Önkormányzat'!E19+'1. melléklet - Önkormányzat'!E38+'1. melléklet - Önkormányzat'!E49+'1. melléklet - Önkormányzat'!E78+'1. melléklet - Önkormányzat'!E92+'1. melléklet - Önkormányzat'!E169+'1. melléklet - Önkormányzat'!E179+'1. melléklet - Önkormányzat'!E195+'1. melléklet - Önkormányzat'!E302+'1. melléklet - Önkormányzat'!E358)</f>
        <v>16000</v>
      </c>
      <c r="E27" s="28">
        <f>SUM('1. melléklet - Önkormányzat'!F12+'1. melléklet - Önkormányzat'!F19+'1. melléklet - Önkormányzat'!F38+'1. melléklet - Önkormányzat'!F49+'1. melléklet - Önkormányzat'!F78+'1. melléklet - Önkormányzat'!F92+'1. melléklet - Önkormányzat'!F169+'1. melléklet - Önkormányzat'!F179+'1. melléklet - Önkormányzat'!F195+'1. melléklet - Önkormányzat'!F302+'1. melléklet - Önkormányzat'!F358)</f>
        <v>20108</v>
      </c>
      <c r="F27" s="28">
        <f>SUM('1. melléklet - Önkormányzat'!G12+'1. melléklet - Önkormányzat'!G19+'1. melléklet - Önkormányzat'!G38+'1. melléklet - Önkormányzat'!G49+'1. melléklet - Önkormányzat'!G78+'1. melléklet - Önkormányzat'!G92+'1. melléklet - Önkormányzat'!G169+'1. melléklet - Önkormányzat'!G179+'1. melléklet - Önkormányzat'!G195+'1. melléklet - Önkormányzat'!G302+'1. melléklet - Önkormányzat'!G358)</f>
        <v>2101</v>
      </c>
      <c r="G27" s="28">
        <f>SUM('1. melléklet - Önkormányzat'!H12+'1. melléklet - Önkormányzat'!H19+'1. melléklet - Önkormányzat'!H38+'1. melléklet - Önkormányzat'!H49+'1. melléklet - Önkormányzat'!H78+'1. melléklet - Önkormányzat'!H92+'1. melléklet - Önkormányzat'!H169+'1. melléklet - Önkormányzat'!H179+'1. melléklet - Önkormányzat'!H195+'1. melléklet - Önkormányzat'!H302+'1. melléklet - Önkormányzat'!H358)</f>
        <v>22209</v>
      </c>
      <c r="H27" s="29"/>
      <c r="I27" s="29"/>
      <c r="J27" s="29"/>
      <c r="K27" s="29"/>
      <c r="L27" s="29"/>
    </row>
    <row r="28" spans="1:12" ht="12.75">
      <c r="A28" s="70" t="s">
        <v>610</v>
      </c>
      <c r="B28" s="58" t="s">
        <v>625</v>
      </c>
      <c r="C28" s="28">
        <f>SUM('1. melléklet - Önkormányzat'!D206+'1. melléklet - Önkormányzat'!D212+'1. melléklet - Önkormányzat'!D219+'1. melléklet - Önkormányzat'!D225+'1. melléklet - Önkormányzat'!D231+'1. melléklet - Önkormányzat'!D237+'1. melléklet - Önkormányzat'!D243)</f>
        <v>853</v>
      </c>
      <c r="D28" s="28">
        <f>SUM('1. melléklet - Önkormányzat'!E206+'1. melléklet - Önkormányzat'!E212+'1. melléklet - Önkormányzat'!E219+'1. melléklet - Önkormányzat'!E225+'1. melléklet - Önkormányzat'!E231+'1. melléklet - Önkormányzat'!E237+'1. melléklet - Önkormányzat'!E243)</f>
        <v>0</v>
      </c>
      <c r="E28" s="28">
        <f>SUM('1. melléklet - Önkormányzat'!F206+'1. melléklet - Önkormányzat'!F212+'1. melléklet - Önkormányzat'!F219+'1. melléklet - Önkormányzat'!F225+'1. melléklet - Önkormányzat'!F231+'1. melléklet - Önkormányzat'!F237+'1. melléklet - Önkormányzat'!F243)</f>
        <v>853</v>
      </c>
      <c r="F28" s="28">
        <f>SUM('1. melléklet - Önkormányzat'!G206+'1. melléklet - Önkormányzat'!G212+'1. melléklet - Önkormányzat'!G219+'1. melléklet - Önkormányzat'!G225+'1. melléklet - Önkormányzat'!G231+'1. melléklet - Önkormányzat'!G237+'1. melléklet - Önkormányzat'!G243)</f>
        <v>0</v>
      </c>
      <c r="G28" s="28">
        <f>SUM('1. melléklet - Önkormányzat'!H206+'1. melléklet - Önkormányzat'!H212+'1. melléklet - Önkormányzat'!H219+'1. melléklet - Önkormányzat'!H225+'1. melléklet - Önkormányzat'!H231+'1. melléklet - Önkormányzat'!H237+'1. melléklet - Önkormányzat'!H243)</f>
        <v>853</v>
      </c>
      <c r="H28" s="29"/>
      <c r="I28" s="29"/>
      <c r="J28" s="29"/>
      <c r="K28" s="29"/>
      <c r="L28" s="29"/>
    </row>
    <row r="29" spans="1:12" ht="12.75">
      <c r="A29" s="71" t="s">
        <v>472</v>
      </c>
      <c r="B29" s="2" t="s">
        <v>642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70" t="s">
        <v>582</v>
      </c>
      <c r="B30" s="60" t="s">
        <v>583</v>
      </c>
      <c r="C30" s="29"/>
      <c r="D30" s="29"/>
      <c r="E30" s="29"/>
      <c r="F30" s="29"/>
      <c r="G30" s="29"/>
      <c r="H30" s="28">
        <f>SUM('1. melléklet - Önkormányzat'!I87+'1. melléklet - Önkormányzat'!I197+'1. melléklet - Önkormányzat'!I271+'1. melléklet - Önkormányzat'!I319)</f>
        <v>36556</v>
      </c>
      <c r="I30" s="28">
        <f>SUM('1. melléklet - Önkormányzat'!J87+'1. melléklet - Önkormányzat'!J197+'1. melléklet - Önkormányzat'!J271+'1. melléklet - Önkormányzat'!J319)</f>
        <v>2566</v>
      </c>
      <c r="J30" s="28">
        <f>SUM('1. melléklet - Önkormányzat'!K87+'1. melléklet - Önkormányzat'!K197+'1. melléklet - Önkormányzat'!K271+'1. melléklet - Önkormányzat'!K319)</f>
        <v>39122</v>
      </c>
      <c r="K30" s="28">
        <f>SUM('1. melléklet - Önkormányzat'!L87+'1. melléklet - Önkormányzat'!L197+'1. melléklet - Önkormányzat'!L271+'1. melléklet - Önkormányzat'!L319)</f>
        <v>0</v>
      </c>
      <c r="L30" s="28">
        <f>SUM('1. melléklet - Önkormányzat'!M87+'1. melléklet - Önkormányzat'!M197+'1. melléklet - Önkormányzat'!M271+'1. melléklet - Önkormányzat'!M319)</f>
        <v>39122</v>
      </c>
    </row>
    <row r="31" spans="1:12" ht="12.75">
      <c r="A31" s="97" t="s">
        <v>654</v>
      </c>
      <c r="B31" s="98"/>
      <c r="C31" s="29"/>
      <c r="D31" s="29"/>
      <c r="E31" s="29"/>
      <c r="F31" s="29"/>
      <c r="G31" s="29"/>
      <c r="H31" s="28">
        <f>SUM('1. melléklet - Önkormányzat'!I131)</f>
        <v>0</v>
      </c>
      <c r="I31" s="28">
        <f>SUM('1. melléklet - Önkormányzat'!J131)</f>
        <v>0</v>
      </c>
      <c r="J31" s="28">
        <f>SUM('1. melléklet - Önkormányzat'!K131)</f>
        <v>0</v>
      </c>
      <c r="K31" s="28"/>
      <c r="L31" s="28"/>
    </row>
    <row r="32" spans="1:12" ht="12.75">
      <c r="A32" s="99" t="s">
        <v>472</v>
      </c>
      <c r="B32" s="100" t="s">
        <v>643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97" t="s">
        <v>644</v>
      </c>
      <c r="B33" s="101" t="s">
        <v>637</v>
      </c>
      <c r="C33" s="29"/>
      <c r="D33" s="29"/>
      <c r="E33" s="29"/>
      <c r="F33" s="29"/>
      <c r="G33" s="29"/>
      <c r="H33" s="28">
        <f>SUM('1. melléklet - Önkormányzat'!I133)</f>
        <v>0</v>
      </c>
      <c r="I33" s="28">
        <f>SUM('1. melléklet - Önkormányzat'!J133)</f>
        <v>0</v>
      </c>
      <c r="J33" s="28">
        <f>SUM('1. melléklet - Önkormányzat'!K133)</f>
        <v>0</v>
      </c>
      <c r="K33" s="28">
        <f>SUM('1. melléklet - Önkormányzat'!L133)</f>
        <v>0</v>
      </c>
      <c r="L33" s="28">
        <f>SUM('1. melléklet - Önkormányzat'!M133)</f>
        <v>0</v>
      </c>
    </row>
    <row r="34" spans="1:12" ht="12.75">
      <c r="A34" s="71" t="s">
        <v>471</v>
      </c>
      <c r="B34" s="2" t="s">
        <v>641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70" t="s">
        <v>701</v>
      </c>
      <c r="B35" s="52" t="s">
        <v>639</v>
      </c>
      <c r="C35" s="28">
        <f>SUM('1. melléklet - Önkormányzat'!D53+'1. melléklet - Önkormányzat'!D249+'1. melléklet - Önkormányzat'!D255)+'1. melléklet - Önkormányzat'!D343</f>
        <v>18856</v>
      </c>
      <c r="D35" s="28">
        <f>SUM('1. melléklet - Önkormányzat'!E53+'1. melléklet - Önkormányzat'!E249+'1. melléklet - Önkormányzat'!E255)+'1. melléklet - Önkormányzat'!E343</f>
        <v>3851</v>
      </c>
      <c r="E35" s="28">
        <f>SUM('1. melléklet - Önkormányzat'!F53+'1. melléklet - Önkormányzat'!F249+'1. melléklet - Önkormányzat'!F255)+'1. melléklet - Önkormányzat'!F343</f>
        <v>22707</v>
      </c>
      <c r="F35" s="28">
        <f>SUM('1. melléklet - Önkormányzat'!G53+'1. melléklet - Önkormányzat'!G249+'1. melléklet - Önkormányzat'!G255)+'1. melléklet - Önkormányzat'!G343</f>
        <v>-13437</v>
      </c>
      <c r="G35" s="28">
        <f>SUM('1. melléklet - Önkormányzat'!H53+'1. melléklet - Önkormányzat'!H249+'1. melléklet - Önkormányzat'!H255)+'1. melléklet - Önkormányzat'!H343</f>
        <v>9270</v>
      </c>
      <c r="H35" s="29"/>
      <c r="I35" s="29"/>
      <c r="J35" s="29"/>
      <c r="K35" s="29"/>
      <c r="L35" s="29"/>
    </row>
    <row r="36" spans="1:12" ht="12.75">
      <c r="A36" s="70" t="s">
        <v>615</v>
      </c>
      <c r="B36" s="52" t="s">
        <v>640</v>
      </c>
      <c r="C36" s="28">
        <f>SUM('1. melléklet - Önkormányzat'!D261)</f>
        <v>960</v>
      </c>
      <c r="D36" s="28">
        <f>SUM('1. melléklet - Önkormányzat'!E261)</f>
        <v>0</v>
      </c>
      <c r="E36" s="28">
        <f>SUM('1. melléklet - Önkormányzat'!F261)</f>
        <v>960</v>
      </c>
      <c r="F36" s="28">
        <f>SUM('1. melléklet - Önkormányzat'!G261)</f>
        <v>789</v>
      </c>
      <c r="G36" s="28">
        <f>SUM('1. melléklet - Önkormányzat'!H261)</f>
        <v>1749</v>
      </c>
      <c r="H36" s="29"/>
      <c r="I36" s="29"/>
      <c r="J36" s="29"/>
      <c r="K36" s="29"/>
      <c r="L36" s="29"/>
    </row>
    <row r="37" spans="1:12" ht="12.75">
      <c r="A37" s="70" t="s">
        <v>303</v>
      </c>
      <c r="B37" s="52" t="s">
        <v>328</v>
      </c>
      <c r="C37" s="28">
        <f>SUM('1. melléklet - Önkormányzat'!D161)</f>
        <v>76535</v>
      </c>
      <c r="D37" s="28">
        <f>SUM('1. melléklet - Önkormányzat'!E161)</f>
        <v>664</v>
      </c>
      <c r="E37" s="28">
        <f>SUM('1. melléklet - Önkormányzat'!F161)</f>
        <v>77199</v>
      </c>
      <c r="F37" s="28">
        <f>SUM('1. melléklet - Önkormányzat'!G161)</f>
        <v>90</v>
      </c>
      <c r="G37" s="28">
        <f>SUM('1. melléklet - Önkormányzat'!H161)</f>
        <v>77289</v>
      </c>
      <c r="H37" s="29"/>
      <c r="I37" s="29"/>
      <c r="J37" s="29"/>
      <c r="K37" s="29"/>
      <c r="L37" s="29"/>
    </row>
    <row r="38" spans="1:12" ht="12.75">
      <c r="A38" s="71" t="s">
        <v>645</v>
      </c>
      <c r="B38" s="96" t="s">
        <v>329</v>
      </c>
      <c r="C38" s="29"/>
      <c r="D38" s="29"/>
      <c r="E38" s="29"/>
      <c r="F38" s="29"/>
      <c r="G38" s="29"/>
      <c r="H38" s="28"/>
      <c r="I38" s="28"/>
      <c r="J38" s="28"/>
      <c r="K38" s="28"/>
      <c r="L38" s="28"/>
    </row>
    <row r="39" spans="1:12" ht="12.75">
      <c r="A39" s="71" t="s">
        <v>598</v>
      </c>
      <c r="B39" s="2" t="s">
        <v>330</v>
      </c>
      <c r="C39" s="28"/>
      <c r="D39" s="28"/>
      <c r="E39" s="28"/>
      <c r="F39" s="28"/>
      <c r="G39" s="28"/>
      <c r="H39" s="29"/>
      <c r="I39" s="29"/>
      <c r="J39" s="29"/>
      <c r="K39" s="29"/>
      <c r="L39" s="29"/>
    </row>
    <row r="40" spans="1:12" ht="29.25">
      <c r="A40" s="70" t="s">
        <v>587</v>
      </c>
      <c r="B40" s="54" t="s">
        <v>702</v>
      </c>
      <c r="C40" s="29"/>
      <c r="D40" s="29"/>
      <c r="E40" s="29"/>
      <c r="F40" s="29"/>
      <c r="G40" s="29"/>
      <c r="H40" s="28">
        <f>SUM('1. melléklet - Önkormányzat'!I55)</f>
        <v>15721</v>
      </c>
      <c r="I40" s="33">
        <f>SUM('1. melléklet - Önkormányzat'!J55)</f>
        <v>-5235</v>
      </c>
      <c r="J40" s="28">
        <f>SUM('1. melléklet - Önkormányzat'!K55)</f>
        <v>10486</v>
      </c>
      <c r="K40" s="28">
        <f>SUM('1. melléklet - Önkormányzat'!L55)</f>
        <v>0</v>
      </c>
      <c r="L40" s="28">
        <f>SUM('1. melléklet - Önkormányzat'!M55)</f>
        <v>10486</v>
      </c>
    </row>
    <row r="41" spans="1:12" ht="12.75">
      <c r="A41" s="64"/>
      <c r="B41" s="4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71" t="s">
        <v>472</v>
      </c>
      <c r="B42" s="2" t="s">
        <v>333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70" t="s">
        <v>478</v>
      </c>
      <c r="B43" s="52" t="s">
        <v>479</v>
      </c>
      <c r="C43" s="29"/>
      <c r="D43" s="29"/>
      <c r="E43" s="29"/>
      <c r="F43" s="29"/>
      <c r="G43" s="29"/>
      <c r="H43" s="28">
        <f>SUM('1. melléklet - Önkormányzat'!I95+'1. melléklet - Önkormányzat'!I274+'1. melléklet - Önkormányzat'!I290+'1. melléklet - Önkormányzat'!I313+'1. melléklet - Önkormányzat'!I330)</f>
        <v>36274</v>
      </c>
      <c r="I43" s="28">
        <f>SUM('1. melléklet - Önkormányzat'!J95+'1. melléklet - Önkormányzat'!J274+'1. melléklet - Önkormányzat'!J290+'1. melléklet - Önkormányzat'!J313+'1. melléklet - Önkormányzat'!J330)</f>
        <v>0</v>
      </c>
      <c r="J43" s="28">
        <f>SUM('1. melléklet - Önkormányzat'!K95+'1. melléklet - Önkormányzat'!K274+'1. melléklet - Önkormányzat'!K290+'1. melléklet - Önkormányzat'!K313+'1. melléklet - Önkormányzat'!K330)</f>
        <v>36274</v>
      </c>
      <c r="K43" s="28">
        <f>SUM('1. melléklet - Önkormányzat'!L95+'1. melléklet - Önkormányzat'!L127+'1. melléklet - Önkormányzat'!L274+'1. melléklet - Önkormányzat'!L290+'1. melléklet - Önkormányzat'!L313+'1. melléklet - Önkormányzat'!L330)</f>
        <v>80321</v>
      </c>
      <c r="L43" s="28">
        <f>SUM('1. melléklet - Önkormányzat'!M95+'1. melléklet - Önkormányzat'!M274+'1. melléklet - Önkormányzat'!M290+'1. melléklet - Önkormányzat'!M313+'1. melléklet - Önkormányzat'!M330)</f>
        <v>36274</v>
      </c>
    </row>
    <row r="44" spans="1:12" ht="12.75">
      <c r="A44" s="70" t="s">
        <v>476</v>
      </c>
      <c r="B44" s="52" t="s">
        <v>648</v>
      </c>
      <c r="C44" s="29"/>
      <c r="D44" s="29"/>
      <c r="E44" s="29"/>
      <c r="F44" s="29"/>
      <c r="G44" s="29"/>
      <c r="H44" s="28">
        <f>SUM('1. melléklet - Önkormányzat'!C160)</f>
        <v>0</v>
      </c>
      <c r="I44" s="28">
        <f>SUM('1. melléklet - Önkormányzat'!D160)</f>
        <v>0</v>
      </c>
      <c r="J44" s="28">
        <f>SUM('1. melléklet - Önkormányzat'!E160)</f>
        <v>0</v>
      </c>
      <c r="K44" s="28">
        <f>SUM('1. melléklet - Önkormányzat'!F160)</f>
        <v>0</v>
      </c>
      <c r="L44" s="28">
        <f>SUM('1. melléklet - Önkormányzat'!G160)</f>
        <v>0</v>
      </c>
    </row>
    <row r="45" spans="1:12" ht="12.75">
      <c r="A45" s="70" t="s">
        <v>581</v>
      </c>
      <c r="B45" s="52" t="s">
        <v>334</v>
      </c>
      <c r="C45" s="29"/>
      <c r="D45" s="29"/>
      <c r="E45" s="29"/>
      <c r="F45" s="29"/>
      <c r="G45" s="29"/>
      <c r="H45" s="28">
        <f>SUM('1. melléklet - Önkormányzat'!I136)</f>
        <v>84768</v>
      </c>
      <c r="I45" s="28">
        <f>SUM('1. melléklet - Önkormányzat'!J136)</f>
        <v>-84768</v>
      </c>
      <c r="J45" s="28">
        <f>SUM('1. melléklet - Önkormányzat'!K136)</f>
        <v>0</v>
      </c>
      <c r="K45" s="28">
        <f>SUM('1. melléklet - Önkormányzat'!L136)</f>
        <v>0</v>
      </c>
      <c r="L45" s="28">
        <f>SUM('1. melléklet - Önkormányzat'!M136)</f>
        <v>0</v>
      </c>
    </row>
    <row r="46" spans="1:12" ht="12.75">
      <c r="A46" s="70" t="s">
        <v>581</v>
      </c>
      <c r="B46" s="52" t="s">
        <v>335</v>
      </c>
      <c r="C46" s="29"/>
      <c r="D46" s="29"/>
      <c r="E46" s="29"/>
      <c r="F46" s="29"/>
      <c r="G46" s="29"/>
      <c r="H46" s="28">
        <f>SUM('1. melléklet - Önkormányzat'!I137)</f>
        <v>6000</v>
      </c>
      <c r="I46" s="28">
        <f>SUM('1. melléklet - Önkormányzat'!J137)</f>
        <v>-6000</v>
      </c>
      <c r="J46" s="28">
        <f>SUM('1. melléklet - Önkormányzat'!K137)</f>
        <v>0</v>
      </c>
      <c r="K46" s="28">
        <f>SUM('1. melléklet - Önkormányzat'!L137)</f>
        <v>0</v>
      </c>
      <c r="L46" s="28">
        <f>SUM('1. melléklet - Önkormányzat'!M137)</f>
        <v>0</v>
      </c>
    </row>
    <row r="47" spans="1:12" ht="12.75">
      <c r="A47" s="23" t="s">
        <v>274</v>
      </c>
      <c r="B47" s="186" t="s">
        <v>273</v>
      </c>
      <c r="C47" s="55"/>
      <c r="D47" s="55"/>
      <c r="E47" s="55"/>
      <c r="F47" s="55"/>
      <c r="G47" s="55"/>
      <c r="H47" s="28">
        <f>SUM('1. melléklet - Önkormányzat'!I138)</f>
        <v>9209</v>
      </c>
      <c r="I47" s="28">
        <f>SUM('1. melléklet - Önkormányzat'!J138)</f>
        <v>0</v>
      </c>
      <c r="J47" s="28">
        <f>SUM('1. melléklet - Önkormányzat'!K138)</f>
        <v>9209</v>
      </c>
      <c r="K47" s="28">
        <f>SUM('1. melléklet - Önkormányzat'!L138)</f>
        <v>0</v>
      </c>
      <c r="L47" s="28">
        <f>SUM('1. melléklet - Önkormányzat'!M138)</f>
        <v>9209</v>
      </c>
    </row>
    <row r="48" spans="1:12" ht="12.75">
      <c r="A48" s="70" t="s">
        <v>621</v>
      </c>
      <c r="B48" s="59" t="s">
        <v>448</v>
      </c>
      <c r="C48" s="29"/>
      <c r="D48" s="29"/>
      <c r="E48" s="29"/>
      <c r="F48" s="29"/>
      <c r="G48" s="29"/>
      <c r="H48" s="28">
        <f>SUM('1. melléklet - Önkormányzat'!I346)</f>
        <v>3463</v>
      </c>
      <c r="I48" s="28">
        <f>SUM('1. melléklet - Önkormányzat'!J346)</f>
        <v>0</v>
      </c>
      <c r="J48" s="28">
        <f>SUM('1. melléklet - Önkormányzat'!K346)</f>
        <v>3463</v>
      </c>
      <c r="K48" s="28">
        <f>SUM('1. melléklet - Önkormányzat'!L346)</f>
        <v>0</v>
      </c>
      <c r="L48" s="28">
        <f>SUM('1. melléklet - Önkormányzat'!M346)</f>
        <v>3463</v>
      </c>
    </row>
    <row r="49" spans="1:12" ht="12.75">
      <c r="A49" s="71" t="s">
        <v>649</v>
      </c>
      <c r="B49" s="2" t="s">
        <v>336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70" t="s">
        <v>591</v>
      </c>
      <c r="B50" s="52" t="s">
        <v>650</v>
      </c>
      <c r="C50" s="28">
        <f>SUM('1. melléklet - Önkormányzat'!D316+'1. melléklet - Önkormányzat'!D332+'1. melléklet - Önkormányzat'!D349)</f>
        <v>2413</v>
      </c>
      <c r="D50" s="28">
        <f>SUM('1. melléklet - Önkormányzat'!E316+'1. melléklet - Önkormányzat'!E332+'1. melléklet - Önkormányzat'!E349)</f>
        <v>0</v>
      </c>
      <c r="E50" s="28">
        <f>SUM('1. melléklet - Önkormányzat'!F316+'1. melléklet - Önkormányzat'!F332+'1. melléklet - Önkormányzat'!F349)</f>
        <v>2413</v>
      </c>
      <c r="F50" s="28">
        <f>SUM('1. melléklet - Önkormányzat'!G316+'1. melléklet - Önkormányzat'!G332+'1. melléklet - Önkormányzat'!G349)</f>
        <v>0</v>
      </c>
      <c r="G50" s="28">
        <f>SUM('1. melléklet - Önkormányzat'!H316+'1. melléklet - Önkormányzat'!H332+'1. melléklet - Önkormányzat'!H349)</f>
        <v>2413</v>
      </c>
      <c r="H50" s="29"/>
      <c r="I50" s="29"/>
      <c r="J50" s="29"/>
      <c r="K50" s="29"/>
      <c r="L50" s="29"/>
    </row>
    <row r="51" spans="1:12" ht="12.75">
      <c r="A51" s="70" t="s">
        <v>592</v>
      </c>
      <c r="B51" s="52" t="s">
        <v>651</v>
      </c>
      <c r="C51" s="28">
        <f>SUM('1. melléklet - Önkormányzat'!D276+'1. melléklet - Önkormányzat'!D292)</f>
        <v>0</v>
      </c>
      <c r="D51" s="28">
        <f>SUM('1. melléklet - Önkormányzat'!E276+'1. melléklet - Önkormányzat'!E292)</f>
        <v>0</v>
      </c>
      <c r="E51" s="28">
        <f>SUM('1. melléklet - Önkormányzat'!F276+'1. melléklet - Önkormányzat'!F292)</f>
        <v>0</v>
      </c>
      <c r="F51" s="28">
        <f>SUM('1. melléklet - Önkormányzat'!G276+'1. melléklet - Önkormányzat'!G292)</f>
        <v>0</v>
      </c>
      <c r="G51" s="28">
        <f>SUM('1. melléklet - Önkormányzat'!H276+'1. melléklet - Önkormányzat'!H292)</f>
        <v>0</v>
      </c>
      <c r="H51" s="29"/>
      <c r="I51" s="29"/>
      <c r="J51" s="29"/>
      <c r="K51" s="29"/>
      <c r="L51" s="29"/>
    </row>
    <row r="52" spans="1:12" ht="12.75">
      <c r="A52" s="70" t="s">
        <v>594</v>
      </c>
      <c r="B52" s="52" t="s">
        <v>652</v>
      </c>
      <c r="C52" s="28">
        <f>SUM('1. melléklet - Önkormányzat'!D317)</f>
        <v>0</v>
      </c>
      <c r="D52" s="28">
        <f>SUM('1. melléklet - Önkormányzat'!E317)</f>
        <v>0</v>
      </c>
      <c r="E52" s="28">
        <f>SUM('1. melléklet - Önkormányzat'!F317)</f>
        <v>0</v>
      </c>
      <c r="F52" s="28">
        <f>SUM('1. melléklet - Önkormányzat'!G317)</f>
        <v>0</v>
      </c>
      <c r="G52" s="28">
        <f>SUM('1. melléklet - Önkormányzat'!H317)</f>
        <v>0</v>
      </c>
      <c r="H52" s="29"/>
      <c r="I52" s="29"/>
      <c r="J52" s="29"/>
      <c r="K52" s="29"/>
      <c r="L52" s="29"/>
    </row>
    <row r="53" spans="1:12" ht="12.75">
      <c r="A53" s="70" t="s">
        <v>622</v>
      </c>
      <c r="B53" s="59" t="s">
        <v>448</v>
      </c>
      <c r="C53" s="28">
        <f>SUM('1. melléklet - Önkormányzat'!D348)</f>
        <v>3463</v>
      </c>
      <c r="D53" s="28">
        <f>SUM('1. melléklet - Önkormányzat'!E348)</f>
        <v>0</v>
      </c>
      <c r="E53" s="28">
        <f>SUM('1. melléklet - Önkormányzat'!F348)</f>
        <v>3463</v>
      </c>
      <c r="F53" s="28">
        <f>SUM('1. melléklet - Önkormányzat'!G348)</f>
        <v>0</v>
      </c>
      <c r="G53" s="28">
        <f>SUM('1. melléklet - Önkormányzat'!H348)</f>
        <v>3463</v>
      </c>
      <c r="H53" s="29"/>
      <c r="I53" s="29"/>
      <c r="J53" s="29"/>
      <c r="K53" s="29"/>
      <c r="L53" s="29"/>
    </row>
    <row r="54" spans="1:12" ht="12.75">
      <c r="A54" s="71" t="s">
        <v>472</v>
      </c>
      <c r="B54" s="2" t="s">
        <v>340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70" t="s">
        <v>604</v>
      </c>
      <c r="B55" s="52" t="s">
        <v>293</v>
      </c>
      <c r="C55" s="29"/>
      <c r="D55" s="29"/>
      <c r="E55" s="29"/>
      <c r="F55" s="29"/>
      <c r="G55" s="29"/>
      <c r="H55" s="28">
        <f>SUM('1. melléklet - Önkormányzat'!I146)</f>
        <v>3135</v>
      </c>
      <c r="I55" s="28">
        <f>SUM('1. melléklet - Önkormányzat'!J146)</f>
        <v>0</v>
      </c>
      <c r="J55" s="28">
        <f>SUM('1. melléklet - Önkormányzat'!K146)</f>
        <v>3135</v>
      </c>
      <c r="K55" s="28">
        <f>SUM('1. melléklet - Önkormányzat'!L146)</f>
        <v>0</v>
      </c>
      <c r="L55" s="28">
        <f>SUM('1. melléklet - Önkormányzat'!M146)</f>
        <v>3135</v>
      </c>
    </row>
    <row r="56" spans="1:12" ht="12.75">
      <c r="A56" s="70" t="s">
        <v>602</v>
      </c>
      <c r="B56" s="52" t="s">
        <v>557</v>
      </c>
      <c r="C56" s="29"/>
      <c r="D56" s="29"/>
      <c r="E56" s="29"/>
      <c r="F56" s="29"/>
      <c r="G56" s="29"/>
      <c r="H56" s="28">
        <f>SUM('1. melléklet - Önkormányzat'!I150)</f>
        <v>0</v>
      </c>
      <c r="I56" s="28">
        <f>SUM('1. melléklet - Önkormányzat'!J150)</f>
        <v>0</v>
      </c>
      <c r="J56" s="28">
        <f>SUM('1. melléklet - Önkormányzat'!K150)</f>
        <v>0</v>
      </c>
      <c r="K56" s="28">
        <f>SUM('1. melléklet - Önkormányzat'!L150)</f>
        <v>0</v>
      </c>
      <c r="L56" s="28">
        <f>SUM('1. melléklet - Önkormányzat'!M150)</f>
        <v>0</v>
      </c>
    </row>
    <row r="57" spans="1:12" ht="12.75">
      <c r="A57" s="71" t="s">
        <v>471</v>
      </c>
      <c r="B57" s="68" t="s">
        <v>555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70" t="s">
        <v>601</v>
      </c>
      <c r="B58" s="52" t="s">
        <v>558</v>
      </c>
      <c r="C58" s="28">
        <f>SUM('1. melléklet - Önkormányzat'!D152)</f>
        <v>36274</v>
      </c>
      <c r="D58" s="28">
        <f>SUM('1. melléklet - Önkormányzat'!E152)</f>
        <v>0</v>
      </c>
      <c r="E58" s="28">
        <f>SUM('1. melléklet - Önkormányzat'!F152)</f>
        <v>36274</v>
      </c>
      <c r="F58" s="28">
        <f>SUM('1. melléklet - Önkormányzat'!G152)</f>
        <v>0</v>
      </c>
      <c r="G58" s="28">
        <f>SUM('1. melléklet - Önkormányzat'!H152)</f>
        <v>36274</v>
      </c>
      <c r="H58" s="29"/>
      <c r="I58" s="29"/>
      <c r="J58" s="29"/>
      <c r="K58" s="29"/>
      <c r="L58" s="29"/>
    </row>
    <row r="59" spans="1:12" ht="19.5">
      <c r="A59" s="97" t="s">
        <v>601</v>
      </c>
      <c r="B59" s="132" t="s">
        <v>788</v>
      </c>
      <c r="C59" s="28">
        <f>SUM('1. melléklet - Önkormányzat'!D153)</f>
        <v>90842</v>
      </c>
      <c r="D59" s="28">
        <f>SUM('1. melléklet - Önkormányzat'!E153)</f>
        <v>-14518</v>
      </c>
      <c r="E59" s="28">
        <f>SUM('1. melléklet - Önkormányzat'!F153)</f>
        <v>76324</v>
      </c>
      <c r="F59" s="28">
        <f>SUM('1. melléklet - Önkormányzat'!G153)</f>
        <v>0</v>
      </c>
      <c r="G59" s="28">
        <f>SUM('1. melléklet - Önkormányzat'!H153)</f>
        <v>76324</v>
      </c>
      <c r="H59" s="29"/>
      <c r="I59" s="29"/>
      <c r="J59" s="29"/>
      <c r="K59" s="29"/>
      <c r="L59" s="29"/>
    </row>
    <row r="60" spans="1:12" ht="19.5">
      <c r="A60" s="23" t="s">
        <v>646</v>
      </c>
      <c r="B60" s="180" t="s">
        <v>299</v>
      </c>
      <c r="C60" s="179">
        <f>SUM('1. melléklet - Önkormányzat'!D154)</f>
        <v>3135</v>
      </c>
      <c r="D60" s="179">
        <f>SUM('1. melléklet - Önkormányzat'!E154)</f>
        <v>0</v>
      </c>
      <c r="E60" s="179">
        <f>SUM('1. melléklet - Önkormányzat'!F154)</f>
        <v>3135</v>
      </c>
      <c r="F60" s="179">
        <f>SUM('1. melléklet - Önkormányzat'!G154)</f>
        <v>0</v>
      </c>
      <c r="G60" s="179">
        <f>SUM('1. melléklet - Önkormányzat'!H154)</f>
        <v>3135</v>
      </c>
      <c r="H60" s="28"/>
      <c r="I60" s="28"/>
      <c r="J60" s="28"/>
      <c r="K60" s="28"/>
      <c r="L60" s="28"/>
    </row>
    <row r="61" spans="1:12" ht="12.75">
      <c r="A61" s="70" t="s">
        <v>600</v>
      </c>
      <c r="B61" s="66" t="s">
        <v>559</v>
      </c>
      <c r="C61" s="28">
        <f>SUM('1. melléklet - Önkormányzat'!D155)</f>
        <v>2206</v>
      </c>
      <c r="D61" s="28">
        <f>SUM('1. melléklet - Önkormányzat'!E155)</f>
        <v>10774</v>
      </c>
      <c r="E61" s="28">
        <f>SUM('1. melléklet - Önkormányzat'!F155)</f>
        <v>12980</v>
      </c>
      <c r="F61" s="28">
        <f>SUM('1. melléklet - Önkormányzat'!G155)</f>
        <v>0</v>
      </c>
      <c r="G61" s="28">
        <f>SUM('1. melléklet - Önkormányzat'!H155)</f>
        <v>12980</v>
      </c>
      <c r="H61" s="29"/>
      <c r="I61" s="29"/>
      <c r="J61" s="29"/>
      <c r="K61" s="29"/>
      <c r="L61" s="29"/>
    </row>
    <row r="62" spans="1:12" ht="12.75">
      <c r="A62" s="71" t="s">
        <v>471</v>
      </c>
      <c r="B62" s="53" t="s">
        <v>341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2.75">
      <c r="A63" s="70" t="s">
        <v>596</v>
      </c>
      <c r="B63" s="52" t="s">
        <v>597</v>
      </c>
      <c r="C63" s="28">
        <f>SUM('1. melléklet - Önkormányzat'!D102)</f>
        <v>0</v>
      </c>
      <c r="D63" s="28">
        <f>SUM('1. melléklet - Önkormányzat'!E102)</f>
        <v>0</v>
      </c>
      <c r="E63" s="28">
        <f>SUM('1. melléklet - Önkormányzat'!F102)</f>
        <v>0</v>
      </c>
      <c r="F63" s="28">
        <f>SUM('1. melléklet - Önkormányzat'!G102)</f>
        <v>0</v>
      </c>
      <c r="G63" s="28">
        <f>SUM('1. melléklet - Önkormányzat'!H102)</f>
        <v>0</v>
      </c>
      <c r="H63" s="29"/>
      <c r="I63" s="29"/>
      <c r="J63" s="29"/>
      <c r="K63" s="29"/>
      <c r="L63" s="29"/>
    </row>
    <row r="64" spans="1:12" ht="12.75">
      <c r="A64" s="64"/>
      <c r="B64" s="52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2.75">
      <c r="A65" s="64"/>
      <c r="B65" s="2" t="s">
        <v>360</v>
      </c>
      <c r="C65" s="30">
        <f>SUM(C24:C64)</f>
        <v>300111</v>
      </c>
      <c r="D65" s="30">
        <f>SUM(D24:D64)</f>
        <v>17855</v>
      </c>
      <c r="E65" s="30">
        <f>SUM(E24:E64)</f>
        <v>317966</v>
      </c>
      <c r="F65" s="30">
        <f>SUM(F24:F64)</f>
        <v>363</v>
      </c>
      <c r="G65" s="30">
        <f>SUM(G24:G64)</f>
        <v>318329</v>
      </c>
      <c r="H65" s="30">
        <f>SUM(H11:H64)</f>
        <v>300111</v>
      </c>
      <c r="I65" s="30">
        <f>SUM(I11:I64)</f>
        <v>17855</v>
      </c>
      <c r="J65" s="30">
        <f>SUM(J11:J64)</f>
        <v>317966</v>
      </c>
      <c r="K65" s="30">
        <f>SUM(K11:K64)</f>
        <v>363</v>
      </c>
      <c r="L65" s="30">
        <f>SUM(L11:L64)</f>
        <v>318329</v>
      </c>
    </row>
    <row r="66" spans="1:12" ht="12.75">
      <c r="A66" s="64"/>
      <c r="B66" s="2" t="s">
        <v>342</v>
      </c>
      <c r="C66" s="30">
        <f>SUM('1. melléklet - Önkormányzat'!D364)</f>
        <v>1</v>
      </c>
      <c r="D66" s="30">
        <f>SUM('1. melléklet - Önkormányzat'!E364)</f>
        <v>1</v>
      </c>
      <c r="E66" s="30">
        <f>SUM('1. melléklet - Önkormányzat'!F364)</f>
        <v>2</v>
      </c>
      <c r="F66" s="30">
        <f>SUM('1. melléklet - Önkormányzat'!G364)</f>
        <v>0</v>
      </c>
      <c r="G66" s="30">
        <f>SUM('1. melléklet - Önkormányzat'!H364)</f>
        <v>2</v>
      </c>
      <c r="H66" s="29"/>
      <c r="I66" s="29"/>
      <c r="J66" s="29"/>
      <c r="K66" s="29"/>
      <c r="L66" s="29"/>
    </row>
    <row r="67" spans="1:12" ht="12.75">
      <c r="A67" s="64"/>
      <c r="B67" s="53" t="s">
        <v>343</v>
      </c>
      <c r="C67" s="30">
        <f>SUM('1. melléklet - Önkormányzat'!D365)</f>
        <v>69</v>
      </c>
      <c r="D67" s="30">
        <f>SUM('1. melléklet - Önkormányzat'!E365)</f>
        <v>0</v>
      </c>
      <c r="E67" s="30">
        <f>SUM('1. melléklet - Önkormányzat'!F365)</f>
        <v>69</v>
      </c>
      <c r="F67" s="30">
        <f>SUM('1. melléklet - Önkormányzat'!G365)</f>
        <v>0</v>
      </c>
      <c r="G67" s="30">
        <f>SUM('1. melléklet - Önkormányzat'!H365)</f>
        <v>69</v>
      </c>
      <c r="H67" s="29"/>
      <c r="I67" s="29"/>
      <c r="J67" s="29"/>
      <c r="K67" s="29"/>
      <c r="L67" s="29"/>
    </row>
    <row r="68" spans="1:12" ht="12.75">
      <c r="A68" s="64"/>
      <c r="B68" s="2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8" customHeight="1">
      <c r="A69" s="201"/>
      <c r="B69" s="209" t="s">
        <v>359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2.75">
      <c r="A70" s="135"/>
      <c r="B70" s="1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135"/>
      <c r="B71" s="153" t="s">
        <v>309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2.75">
      <c r="A72" s="135"/>
      <c r="B72" s="130" t="s">
        <v>310</v>
      </c>
      <c r="C72" s="29"/>
      <c r="D72" s="29"/>
      <c r="E72" s="29"/>
      <c r="F72" s="29"/>
      <c r="G72" s="29"/>
      <c r="H72" s="28"/>
      <c r="I72" s="28"/>
      <c r="J72" s="28"/>
      <c r="K72" s="28"/>
      <c r="L72" s="28"/>
    </row>
    <row r="73" spans="1:12" ht="12.75">
      <c r="A73" s="97" t="s">
        <v>794</v>
      </c>
      <c r="B73" s="101" t="s">
        <v>310</v>
      </c>
      <c r="C73" s="29"/>
      <c r="D73" s="29"/>
      <c r="E73" s="29"/>
      <c r="F73" s="29"/>
      <c r="G73" s="29"/>
      <c r="H73" s="28">
        <f>SUM('2. sz. melléklet - Gondozási Kp'!I15+'2. sz. melléklet - Gondozási Kp'!I16+'2. sz. melléklet - Gondozási Kp'!I17+'2. sz. melléklet - Gondozási Kp'!I28+'2. sz. melléklet - Gondozási Kp'!I29+'2. sz. melléklet - Gondozási Kp'!I30+'2. sz. melléklet - Gondozási Kp'!I39+'2. sz. melléklet - Gondozási Kp'!I40+'2. sz. melléklet - Gondozási Kp'!I41+'2. sz. melléklet - Gondozási Kp'!I61)</f>
        <v>2684</v>
      </c>
      <c r="I73" s="28">
        <f>SUM('2. sz. melléklet - Gondozási Kp'!J15+'2. sz. melléklet - Gondozási Kp'!J16+'2. sz. melléklet - Gondozási Kp'!J17+'2. sz. melléklet - Gondozási Kp'!J28+'2. sz. melléklet - Gondozási Kp'!J29+'2. sz. melléklet - Gondozási Kp'!J30+'2. sz. melléklet - Gondozási Kp'!J39+'2. sz. melléklet - Gondozási Kp'!J40+'2. sz. melléklet - Gondozási Kp'!J41+'2. sz. melléklet - Gondozási Kp'!J61)</f>
        <v>0</v>
      </c>
      <c r="J73" s="28">
        <f>SUM('2. sz. melléklet - Gondozási Kp'!K15+'2. sz. melléklet - Gondozási Kp'!K16+'2. sz. melléklet - Gondozási Kp'!K17+'2. sz. melléklet - Gondozási Kp'!K28+'2. sz. melléklet - Gondozási Kp'!K29+'2. sz. melléklet - Gondozási Kp'!K30+'2. sz. melléklet - Gondozási Kp'!K39+'2. sz. melléklet - Gondozási Kp'!K40+'2. sz. melléklet - Gondozási Kp'!K41+'2. sz. melléklet - Gondozási Kp'!K61)</f>
        <v>2684</v>
      </c>
      <c r="K73" s="28">
        <f>SUM('2. sz. melléklet - Gondozási Kp'!L15+'2. sz. melléklet - Gondozási Kp'!L16+'2. sz. melléklet - Gondozási Kp'!L17+'2. sz. melléklet - Gondozási Kp'!L28+'2. sz. melléklet - Gondozási Kp'!L29+'2. sz. melléklet - Gondozási Kp'!L30+'2. sz. melléklet - Gondozási Kp'!L39+'2. sz. melléklet - Gondozási Kp'!L40+'2. sz. melléklet - Gondozási Kp'!L41+'2. sz. melléklet - Gondozási Kp'!L61)</f>
        <v>0</v>
      </c>
      <c r="L73" s="28">
        <f>SUM('2. sz. melléklet - Gondozási Kp'!M15+'2. sz. melléklet - Gondozási Kp'!M16+'2. sz. melléklet - Gondozási Kp'!M17+'2. sz. melléklet - Gondozási Kp'!M28+'2. sz. melléklet - Gondozási Kp'!M29+'2. sz. melléklet - Gondozási Kp'!M30+'2. sz. melléklet - Gondozási Kp'!M39+'2. sz. melléklet - Gondozási Kp'!M40+'2. sz. melléklet - Gondozási Kp'!M41+'2. sz. melléklet - Gondozási Kp'!M61)</f>
        <v>2684</v>
      </c>
    </row>
    <row r="74" spans="1:12" ht="12.75">
      <c r="A74" s="97" t="s">
        <v>578</v>
      </c>
      <c r="B74" s="101" t="s">
        <v>795</v>
      </c>
      <c r="C74" s="29"/>
      <c r="D74" s="29"/>
      <c r="E74" s="29"/>
      <c r="F74" s="29"/>
      <c r="G74" s="29"/>
      <c r="H74" s="28">
        <f>SUM('2. sz. melléklet - Gondozási Kp'!I60)</f>
        <v>340</v>
      </c>
      <c r="I74" s="28">
        <f>SUM('2. sz. melléklet - Gondozási Kp'!J60)</f>
        <v>0</v>
      </c>
      <c r="J74" s="28">
        <f>SUM('2. sz. melléklet - Gondozási Kp'!K60)</f>
        <v>340</v>
      </c>
      <c r="K74" s="28">
        <f>SUM('2. sz. melléklet - Gondozási Kp'!L60)</f>
        <v>0</v>
      </c>
      <c r="L74" s="28">
        <f>SUM('2. sz. melléklet - Gondozási Kp'!M60)</f>
        <v>340</v>
      </c>
    </row>
    <row r="75" spans="1:12" ht="12.75">
      <c r="A75" s="135"/>
      <c r="B75" s="130" t="s">
        <v>321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2.75">
      <c r="A76" s="97" t="s">
        <v>463</v>
      </c>
      <c r="B76" s="143" t="s">
        <v>322</v>
      </c>
      <c r="C76" s="28">
        <f>SUM('2. sz. melléklet - Gondozási Kp'!D19+'2. sz. melléklet - Gondozási Kp'!D43+'2. sz. melléklet - Gondozási Kp'!D52)</f>
        <v>8420</v>
      </c>
      <c r="D76" s="28">
        <f>SUM('2. sz. melléklet - Gondozási Kp'!E19+'2. sz. melléklet - Gondozási Kp'!E43+'2. sz. melléklet - Gondozási Kp'!E52)</f>
        <v>0</v>
      </c>
      <c r="E76" s="28">
        <f>SUM('2. sz. melléklet - Gondozási Kp'!F19+'2. sz. melléklet - Gondozási Kp'!F43+'2. sz. melléklet - Gondozási Kp'!F52)</f>
        <v>8420</v>
      </c>
      <c r="F76" s="28">
        <f>SUM('2. sz. melléklet - Gondozási Kp'!G19+'2. sz. melléklet - Gondozási Kp'!G43+'2. sz. melléklet - Gondozási Kp'!G52)</f>
        <v>0</v>
      </c>
      <c r="G76" s="28">
        <f>SUM('2. sz. melléklet - Gondozási Kp'!H19+'2. sz. melléklet - Gondozási Kp'!H43+'2. sz. melléklet - Gondozási Kp'!H52)</f>
        <v>8420</v>
      </c>
      <c r="H76" s="29"/>
      <c r="I76" s="29"/>
      <c r="J76" s="29"/>
      <c r="K76" s="29"/>
      <c r="L76" s="29"/>
    </row>
    <row r="77" spans="1:12" ht="12.75">
      <c r="A77" s="97" t="s">
        <v>464</v>
      </c>
      <c r="B77" s="101" t="s">
        <v>465</v>
      </c>
      <c r="C77" s="28">
        <f>SUM('2. sz. melléklet - Gondozási Kp'!D20+'2. sz. melléklet - Gondozási Kp'!D44+'2. sz. melléklet - Gondozási Kp'!D53)</f>
        <v>2246</v>
      </c>
      <c r="D77" s="28">
        <f>SUM('2. sz. melléklet - Gondozási Kp'!E20+'2. sz. melléklet - Gondozási Kp'!E44+'2. sz. melléklet - Gondozási Kp'!E53)</f>
        <v>0</v>
      </c>
      <c r="E77" s="28">
        <f>SUM('2. sz. melléklet - Gondozási Kp'!F20+'2. sz. melléklet - Gondozási Kp'!F44+'2. sz. melléklet - Gondozási Kp'!F53)</f>
        <v>2246</v>
      </c>
      <c r="F77" s="28">
        <f>SUM('2. sz. melléklet - Gondozási Kp'!G20+'2. sz. melléklet - Gondozási Kp'!G44+'2. sz. melléklet - Gondozási Kp'!G53)</f>
        <v>0</v>
      </c>
      <c r="G77" s="28">
        <f>SUM('2. sz. melléklet - Gondozási Kp'!H20+'2. sz. melléklet - Gondozási Kp'!H44+'2. sz. melléklet - Gondozási Kp'!H53)</f>
        <v>2246</v>
      </c>
      <c r="H77" s="29"/>
      <c r="I77" s="29"/>
      <c r="J77" s="29"/>
      <c r="K77" s="29"/>
      <c r="L77" s="29"/>
    </row>
    <row r="78" spans="1:12" ht="12.75">
      <c r="A78" s="97" t="s">
        <v>484</v>
      </c>
      <c r="B78" s="143" t="s">
        <v>323</v>
      </c>
      <c r="C78" s="28">
        <f>SUM('2. sz. melléklet - Gondozási Kp'!D21+'2. sz. melléklet - Gondozási Kp'!D32+'2. sz. melléklet - Gondozási Kp'!D45+'2. sz. melléklet - Gondozási Kp'!D54)</f>
        <v>4511</v>
      </c>
      <c r="D78" s="28">
        <f>SUM('2. sz. melléklet - Gondozási Kp'!E21+'2. sz. melléklet - Gondozási Kp'!E32+'2. sz. melléklet - Gondozási Kp'!E45+'2. sz. melléklet - Gondozási Kp'!E54)</f>
        <v>55</v>
      </c>
      <c r="E78" s="28">
        <f>SUM('2. sz. melléklet - Gondozási Kp'!F21+'2. sz. melléklet - Gondozási Kp'!F32+'2. sz. melléklet - Gondozási Kp'!F45+'2. sz. melléklet - Gondozási Kp'!F54)</f>
        <v>4566</v>
      </c>
      <c r="F78" s="28">
        <f>SUM('2. sz. melléklet - Gondozási Kp'!G21+'2. sz. melléklet - Gondozási Kp'!G32+'2. sz. melléklet - Gondozási Kp'!G45+'2. sz. melléklet - Gondozási Kp'!G54)</f>
        <v>0</v>
      </c>
      <c r="G78" s="28">
        <f>SUM('2. sz. melléklet - Gondozási Kp'!H21+'2. sz. melléklet - Gondozási Kp'!H32+'2. sz. melléklet - Gondozási Kp'!H45+'2. sz. melléklet - Gondozási Kp'!H54)</f>
        <v>4566</v>
      </c>
      <c r="H78" s="29"/>
      <c r="I78" s="29"/>
      <c r="J78" s="29"/>
      <c r="K78" s="29"/>
      <c r="L78" s="29"/>
    </row>
    <row r="79" spans="1:12" ht="12.75">
      <c r="A79" s="97" t="s">
        <v>466</v>
      </c>
      <c r="B79" s="101" t="s">
        <v>467</v>
      </c>
      <c r="C79" s="28">
        <f>SUM('2. sz. melléklet - Gondozási Kp'!D22+'2. sz. melléklet - Gondozási Kp'!D33+'2. sz. melléklet - Gondozási Kp'!D46+'2. sz. melléklet - Gondozási Kp'!D55)</f>
        <v>1669</v>
      </c>
      <c r="D79" s="28">
        <f>SUM('2. sz. melléklet - Gondozási Kp'!E22+'2. sz. melléklet - Gondozási Kp'!E33+'2. sz. melléklet - Gondozási Kp'!E46+'2. sz. melléklet - Gondozási Kp'!E55)</f>
        <v>0</v>
      </c>
      <c r="E79" s="28">
        <f>SUM('2. sz. melléklet - Gondozási Kp'!F22+'2. sz. melléklet - Gondozási Kp'!F33+'2. sz. melléklet - Gondozási Kp'!F46+'2. sz. melléklet - Gondozási Kp'!F55)</f>
        <v>1669</v>
      </c>
      <c r="F79" s="28">
        <f>SUM('2. sz. melléklet - Gondozási Kp'!G22+'2. sz. melléklet - Gondozási Kp'!G33+'2. sz. melléklet - Gondozási Kp'!G46+'2. sz. melléklet - Gondozási Kp'!G55)</f>
        <v>0</v>
      </c>
      <c r="G79" s="28">
        <f>SUM('2. sz. melléklet - Gondozási Kp'!H22+'2. sz. melléklet - Gondozási Kp'!H33+'2. sz. melléklet - Gondozási Kp'!H46+'2. sz. melléklet - Gondozási Kp'!H55)</f>
        <v>1669</v>
      </c>
      <c r="H79" s="29"/>
      <c r="I79" s="29"/>
      <c r="J79" s="29"/>
      <c r="K79" s="29"/>
      <c r="L79" s="29"/>
    </row>
    <row r="80" spans="1:12" ht="12.75">
      <c r="A80" s="135"/>
      <c r="B80" s="143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2.75">
      <c r="A81" s="99" t="s">
        <v>472</v>
      </c>
      <c r="B81" s="130" t="s">
        <v>633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9.5">
      <c r="A82" s="97" t="s">
        <v>485</v>
      </c>
      <c r="B82" s="131" t="s">
        <v>792</v>
      </c>
      <c r="C82" s="29"/>
      <c r="D82" s="29"/>
      <c r="E82" s="29"/>
      <c r="F82" s="29"/>
      <c r="G82" s="29"/>
      <c r="H82" s="28">
        <f>SUM('2. sz. melléklet - Gondozási Kp'!I67)</f>
        <v>13822</v>
      </c>
      <c r="I82" s="28">
        <f>SUM('2. sz. melléklet - Gondozási Kp'!J67)</f>
        <v>0</v>
      </c>
      <c r="J82" s="28">
        <f>SUM('2. sz. melléklet - Gondozási Kp'!K67)</f>
        <v>13822</v>
      </c>
      <c r="K82" s="28">
        <f>SUM('2. sz. melléklet - Gondozási Kp'!L67)</f>
        <v>0</v>
      </c>
      <c r="L82" s="28">
        <f>SUM('2. sz. melléklet - Gondozási Kp'!M67)</f>
        <v>13822</v>
      </c>
    </row>
    <row r="83" spans="1:12" ht="19.5">
      <c r="A83" s="97" t="s">
        <v>468</v>
      </c>
      <c r="B83" s="131" t="s">
        <v>354</v>
      </c>
      <c r="C83" s="29"/>
      <c r="D83" s="29"/>
      <c r="E83" s="29"/>
      <c r="F83" s="29"/>
      <c r="G83" s="29"/>
      <c r="H83" s="28">
        <f>SUM('2. sz. melléklet - Gondozási Kp'!I69)</f>
        <v>0</v>
      </c>
      <c r="I83" s="28">
        <f>SUM('2. sz. melléklet - Gondozási Kp'!J69)</f>
        <v>55</v>
      </c>
      <c r="J83" s="28">
        <f>SUM('2. sz. melléklet - Gondozási Kp'!K69)</f>
        <v>55</v>
      </c>
      <c r="K83" s="28">
        <f>SUM('2. sz. melléklet - Gondozási Kp'!L69)</f>
        <v>0</v>
      </c>
      <c r="L83" s="28">
        <f>SUM('2. sz. melléklet - Gondozási Kp'!M69)</f>
        <v>55</v>
      </c>
    </row>
    <row r="84" spans="1:12" ht="12.75">
      <c r="A84" s="135"/>
      <c r="B84" s="152" t="s">
        <v>454</v>
      </c>
      <c r="C84" s="30">
        <f>SUM(C76:C83)</f>
        <v>16846</v>
      </c>
      <c r="D84" s="30">
        <f>SUM(D76:D83)</f>
        <v>55</v>
      </c>
      <c r="E84" s="30">
        <f>SUM(E76:E83)</f>
        <v>16901</v>
      </c>
      <c r="F84" s="30">
        <f>SUM(F76:F83)</f>
        <v>0</v>
      </c>
      <c r="G84" s="30">
        <f>SUM(G76:G83)</f>
        <v>16901</v>
      </c>
      <c r="H84" s="30">
        <f>SUM(H72:H83)</f>
        <v>16846</v>
      </c>
      <c r="I84" s="30">
        <f>SUM(I72:I83)</f>
        <v>55</v>
      </c>
      <c r="J84" s="30">
        <f>SUM(J72:J83)</f>
        <v>16901</v>
      </c>
      <c r="K84" s="30">
        <f>SUM(K72:K83)</f>
        <v>0</v>
      </c>
      <c r="L84" s="30">
        <f>SUM(L72:L83)</f>
        <v>16901</v>
      </c>
    </row>
    <row r="85" spans="1:12" ht="12.75">
      <c r="A85" s="135"/>
      <c r="B85" s="130" t="s">
        <v>342</v>
      </c>
      <c r="C85" s="30">
        <f>SUM('2. sz. melléklet - Gondozási Kp'!D74)</f>
        <v>5</v>
      </c>
      <c r="D85" s="30">
        <f>SUM('2. sz. melléklet - Gondozási Kp'!E74)</f>
        <v>0</v>
      </c>
      <c r="E85" s="30">
        <f>SUM('2. sz. melléklet - Gondozási Kp'!F74)</f>
        <v>0</v>
      </c>
      <c r="F85" s="30">
        <f>SUM('2. sz. melléklet - Gondozási Kp'!G74)</f>
        <v>0</v>
      </c>
      <c r="G85" s="30">
        <f>SUM('2. sz. melléklet - Gondozási Kp'!H74)</f>
        <v>0</v>
      </c>
      <c r="H85" s="29"/>
      <c r="I85" s="29"/>
      <c r="J85" s="29"/>
      <c r="K85" s="29"/>
      <c r="L85" s="29"/>
    </row>
    <row r="86" spans="1:12" ht="12.75">
      <c r="A86" s="64"/>
      <c r="B86" s="51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20.25" customHeight="1">
      <c r="A87" s="201"/>
      <c r="B87" s="210" t="s">
        <v>344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</row>
    <row r="88" spans="1:12" ht="12.75">
      <c r="A88" s="135"/>
      <c r="B88" s="14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2.75">
      <c r="A89" s="135"/>
      <c r="B89" s="142" t="s">
        <v>309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2.75">
      <c r="A90" s="135"/>
      <c r="B90" s="130" t="s">
        <v>310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90" t="s">
        <v>469</v>
      </c>
      <c r="B91" s="101" t="s">
        <v>310</v>
      </c>
      <c r="C91" s="29"/>
      <c r="D91" s="29"/>
      <c r="E91" s="29"/>
      <c r="F91" s="29"/>
      <c r="G91" s="29"/>
      <c r="H91" s="28">
        <f>SUM('3. sz. melléklet - ÁMK'!I11+'3. sz. melléklet - ÁMK'!I23+'3. sz. melléklet - ÁMK'!I35+'3. sz. melléklet - ÁMK'!I42+'3. sz. melléklet - ÁMK'!I53+'3. sz. melléklet - ÁMK'!I73+'3. sz. melléklet - ÁMK'!I87+'3. sz. melléklet - ÁMK'!I100+'3. sz. melléklet - ÁMK'!I113)</f>
        <v>9268</v>
      </c>
      <c r="I91" s="28">
        <f>SUM('3. sz. melléklet - ÁMK'!J11+'3. sz. melléklet - ÁMK'!J23+'3. sz. melléklet - ÁMK'!J35+'3. sz. melléklet - ÁMK'!J42+'3. sz. melléklet - ÁMK'!J53+'3. sz. melléklet - ÁMK'!J73+'3. sz. melléklet - ÁMK'!J87+'3. sz. melléklet - ÁMK'!J100+'3. sz. melléklet - ÁMK'!J113)</f>
        <v>0</v>
      </c>
      <c r="J91" s="28">
        <f>SUM('3. sz. melléklet - ÁMK'!K11+'3. sz. melléklet - ÁMK'!K23+'3. sz. melléklet - ÁMK'!K35+'3. sz. melléklet - ÁMK'!K42+'3. sz. melléklet - ÁMK'!K53+'3. sz. melléklet - ÁMK'!K73+'3. sz. melléklet - ÁMK'!K87+'3. sz. melléklet - ÁMK'!K100+'3. sz. melléklet - ÁMK'!K113)</f>
        <v>9268</v>
      </c>
      <c r="K91" s="28">
        <f>SUM('3. sz. melléklet - ÁMK'!L11+'3. sz. melléklet - ÁMK'!L23+'3. sz. melléklet - ÁMK'!L35+'3. sz. melléklet - ÁMK'!L42+'3. sz. melléklet - ÁMK'!L53+'3. sz. melléklet - ÁMK'!L73+'3. sz. melléklet - ÁMK'!L87+'3. sz. melléklet - ÁMK'!L100+'3. sz. melléklet - ÁMK'!L113)</f>
        <v>0</v>
      </c>
      <c r="L91" s="28">
        <f>SUM('3. sz. melléklet - ÁMK'!M11+'3. sz. melléklet - ÁMK'!M23+'3. sz. melléklet - ÁMK'!M35+'3. sz. melléklet - ÁMK'!M42+'3. sz. melléklet - ÁMK'!M53+'3. sz. melléklet - ÁMK'!M73+'3. sz. melléklet - ÁMK'!M87+'3. sz. melléklet - ÁMK'!M100+'3. sz. melléklet - ÁMK'!M113)</f>
        <v>9268</v>
      </c>
    </row>
    <row r="92" spans="1:12" ht="12.75">
      <c r="A92" s="90" t="s">
        <v>481</v>
      </c>
      <c r="B92" s="143" t="s">
        <v>311</v>
      </c>
      <c r="C92" s="29"/>
      <c r="D92" s="29"/>
      <c r="E92" s="29"/>
      <c r="F92" s="29"/>
      <c r="G92" s="29"/>
      <c r="H92" s="28">
        <f>SUM('3. sz. melléklet - ÁMK'!I12+'3. sz. melléklet - ÁMK'!I24+'3. sz. melléklet - ÁMK'!I36+'3. sz. melléklet - ÁMK'!I43+'3. sz. melléklet - ÁMK'!I54+'3. sz. melléklet - ÁMK'!I88+'3. sz. melléklet - ÁMK'!I101+'3. sz. melléklet - ÁMK'!I114)</f>
        <v>2627</v>
      </c>
      <c r="I92" s="28">
        <f>SUM('3. sz. melléklet - ÁMK'!J12+'3. sz. melléklet - ÁMK'!J24+'3. sz. melléklet - ÁMK'!J36+'3. sz. melléklet - ÁMK'!J43+'3. sz. melléklet - ÁMK'!J54+'3. sz. melléklet - ÁMK'!J88+'3. sz. melléklet - ÁMK'!J101+'3. sz. melléklet - ÁMK'!J114)</f>
        <v>0</v>
      </c>
      <c r="J92" s="28">
        <f>SUM('3. sz. melléklet - ÁMK'!K12+'3. sz. melléklet - ÁMK'!K24+'3. sz. melléklet - ÁMK'!K36+'3. sz. melléklet - ÁMK'!K43+'3. sz. melléklet - ÁMK'!K54+'3. sz. melléklet - ÁMK'!K88+'3. sz. melléklet - ÁMK'!K101+'3. sz. melléklet - ÁMK'!K114)</f>
        <v>2627</v>
      </c>
      <c r="K92" s="28">
        <f>SUM('3. sz. melléklet - ÁMK'!L12+'3. sz. melléklet - ÁMK'!L24+'3. sz. melléklet - ÁMK'!L36+'3. sz. melléklet - ÁMK'!L43+'3. sz. melléklet - ÁMK'!L54+'3. sz. melléklet - ÁMK'!L88+'3. sz. melléklet - ÁMK'!L101+'3. sz. melléklet - ÁMK'!L114)</f>
        <v>0</v>
      </c>
      <c r="L92" s="28">
        <f>SUM('3. sz. melléklet - ÁMK'!M12+'3. sz. melléklet - ÁMK'!M24+'3. sz. melléklet - ÁMK'!M36+'3. sz. melléklet - ÁMK'!M43+'3. sz. melléklet - ÁMK'!M54+'3. sz. melléklet - ÁMK'!M88+'3. sz. melléklet - ÁMK'!M101+'3. sz. melléklet - ÁMK'!M114)</f>
        <v>2627</v>
      </c>
    </row>
    <row r="93" spans="1:12" ht="12.75">
      <c r="A93" s="90" t="s">
        <v>578</v>
      </c>
      <c r="B93" s="101" t="s">
        <v>795</v>
      </c>
      <c r="C93" s="29"/>
      <c r="D93" s="29"/>
      <c r="E93" s="29"/>
      <c r="F93" s="29"/>
      <c r="G93" s="29"/>
      <c r="H93" s="28">
        <f>SUM('3. sz. melléklet - ÁMK'!I89)</f>
        <v>2840</v>
      </c>
      <c r="I93" s="28">
        <f>SUM('3. sz. melléklet - ÁMK'!J89)</f>
        <v>0</v>
      </c>
      <c r="J93" s="28">
        <f>SUM('3. sz. melléklet - ÁMK'!K89)</f>
        <v>2840</v>
      </c>
      <c r="K93" s="28">
        <f>SUM('3. sz. melléklet - ÁMK'!L89)</f>
        <v>0</v>
      </c>
      <c r="L93" s="28">
        <f>SUM('3. sz. melléklet - ÁMK'!M89)</f>
        <v>2840</v>
      </c>
    </row>
    <row r="94" spans="1:12" ht="12.75">
      <c r="A94" s="135"/>
      <c r="B94" s="130" t="s">
        <v>321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2.75">
      <c r="A95" s="90" t="s">
        <v>463</v>
      </c>
      <c r="B95" s="143" t="s">
        <v>322</v>
      </c>
      <c r="C95" s="28">
        <f>SUM('3. sz. melléklet - ÁMK'!D14+'3. sz. melléklet - ÁMK'!D26+'3. sz. melléklet - ÁMK'!D45+'3. sz. melléklet - ÁMK'!D68+'3. sz. melléklet - ÁMK'!D80+'3. sz. melléklet - ÁMK'!D91+'3. sz. melléklet - ÁMK'!D103+'3. sz. melléklet - ÁMK'!D117+'3. sz. melléklet - ÁMK'!D132)</f>
        <v>25001</v>
      </c>
      <c r="D95" s="28">
        <f>SUM('3. sz. melléklet - ÁMK'!E14+'3. sz. melléklet - ÁMK'!E26+'3. sz. melléklet - ÁMK'!E45+'3. sz. melléklet - ÁMK'!E68+'3. sz. melléklet - ÁMK'!E80+'3. sz. melléklet - ÁMK'!E91+'3. sz. melléklet - ÁMK'!E103+'3. sz. melléklet - ÁMK'!E117+'3. sz. melléklet - ÁMK'!E132)</f>
        <v>523</v>
      </c>
      <c r="E95" s="28">
        <f>SUM('3. sz. melléklet - ÁMK'!F14+'3. sz. melléklet - ÁMK'!F26+'3. sz. melléklet - ÁMK'!F45+'3. sz. melléklet - ÁMK'!F68+'3. sz. melléklet - ÁMK'!F80+'3. sz. melléklet - ÁMK'!F91+'3. sz. melléklet - ÁMK'!F103+'3. sz. melléklet - ÁMK'!F117+'3. sz. melléklet - ÁMK'!F132)</f>
        <v>25524</v>
      </c>
      <c r="F95" s="28">
        <f>SUM('3. sz. melléklet - ÁMK'!G14+'3. sz. melléklet - ÁMK'!G26+'3. sz. melléklet - ÁMK'!G45+'3. sz. melléklet - ÁMK'!G68+'3. sz. melléklet - ÁMK'!G80+'3. sz. melléklet - ÁMK'!G91+'3. sz. melléklet - ÁMK'!G103+'3. sz. melléklet - ÁMK'!G117+'3. sz. melléklet - ÁMK'!G132)</f>
        <v>0</v>
      </c>
      <c r="G95" s="28">
        <f>SUM('3. sz. melléklet - ÁMK'!H14+'3. sz. melléklet - ÁMK'!H26+'3. sz. melléklet - ÁMK'!H45+'3. sz. melléklet - ÁMK'!H68+'3. sz. melléklet - ÁMK'!H80+'3. sz. melléklet - ÁMK'!H91+'3. sz. melléklet - ÁMK'!H103+'3. sz. melléklet - ÁMK'!H117+'3. sz. melléklet - ÁMK'!H132)</f>
        <v>25524</v>
      </c>
      <c r="H95" s="29"/>
      <c r="I95" s="29"/>
      <c r="J95" s="29"/>
      <c r="K95" s="29"/>
      <c r="L95" s="29"/>
    </row>
    <row r="96" spans="1:12" ht="12.75">
      <c r="A96" s="90" t="s">
        <v>464</v>
      </c>
      <c r="B96" s="101" t="s">
        <v>465</v>
      </c>
      <c r="C96" s="28">
        <f>SUM('3. sz. melléklet - ÁMK'!D15+'3. sz. melléklet - ÁMK'!D27+'3. sz. melléklet - ÁMK'!D46+'3. sz. melléklet - ÁMK'!D69+'3. sz. melléklet - ÁMK'!D81+'3. sz. melléklet - ÁMK'!D92+'3. sz. melléklet - ÁMK'!D104+'3. sz. melléklet - ÁMK'!D118+'3. sz. melléklet - ÁMK'!D133)</f>
        <v>6720</v>
      </c>
      <c r="D96" s="28">
        <f>SUM('3. sz. melléklet - ÁMK'!E15+'3. sz. melléklet - ÁMK'!E27+'3. sz. melléklet - ÁMK'!E46+'3. sz. melléklet - ÁMK'!E69+'3. sz. melléklet - ÁMK'!E81+'3. sz. melléklet - ÁMK'!E92+'3. sz. melléklet - ÁMK'!E104+'3. sz. melléklet - ÁMK'!E118+'3. sz. melléklet - ÁMK'!E133)</f>
        <v>141</v>
      </c>
      <c r="E96" s="28">
        <f>SUM('3. sz. melléklet - ÁMK'!F15+'3. sz. melléklet - ÁMK'!F27+'3. sz. melléklet - ÁMK'!F46+'3. sz. melléklet - ÁMK'!F69+'3. sz. melléklet - ÁMK'!F81+'3. sz. melléklet - ÁMK'!F92+'3. sz. melléklet - ÁMK'!F104+'3. sz. melléklet - ÁMK'!F118+'3. sz. melléklet - ÁMK'!F133)</f>
        <v>6861</v>
      </c>
      <c r="F96" s="28">
        <f>SUM('3. sz. melléklet - ÁMK'!G15+'3. sz. melléklet - ÁMK'!G27+'3. sz. melléklet - ÁMK'!G46+'3. sz. melléklet - ÁMK'!G69+'3. sz. melléklet - ÁMK'!G81+'3. sz. melléklet - ÁMK'!G92+'3. sz. melléklet - ÁMK'!G104+'3. sz. melléklet - ÁMK'!G118+'3. sz. melléklet - ÁMK'!G133)</f>
        <v>0</v>
      </c>
      <c r="G96" s="28">
        <f>SUM('3. sz. melléklet - ÁMK'!H15+'3. sz. melléklet - ÁMK'!H27+'3. sz. melléklet - ÁMK'!H46+'3. sz. melléklet - ÁMK'!H69+'3. sz. melléklet - ÁMK'!H81+'3. sz. melléklet - ÁMK'!H92+'3. sz. melléklet - ÁMK'!H104+'3. sz. melléklet - ÁMK'!H118+'3. sz. melléklet - ÁMK'!H133)</f>
        <v>6861</v>
      </c>
      <c r="H96" s="29"/>
      <c r="I96" s="29"/>
      <c r="J96" s="29"/>
      <c r="K96" s="29"/>
      <c r="L96" s="29"/>
    </row>
    <row r="97" spans="1:12" ht="12.75">
      <c r="A97" s="90" t="s">
        <v>484</v>
      </c>
      <c r="B97" s="148" t="s">
        <v>323</v>
      </c>
      <c r="C97" s="28">
        <f>SUM('3. sz. melléklet - ÁMK'!D16+'3. sz. melléklet - ÁMK'!D28+'3. sz. melléklet - ÁMK'!D47+'3. sz. melléklet - ÁMK'!D70+'3. sz. melléklet - ÁMK'!D93+'3. sz. melléklet - ÁMK'!D105+'3. sz. melléklet - ÁMK'!D119+'3. sz. melléklet - ÁMK'!D134)</f>
        <v>12181</v>
      </c>
      <c r="D97" s="28">
        <f>SUM('3. sz. melléklet - ÁMK'!E16+'3. sz. melléklet - ÁMK'!E28+'3. sz. melléklet - ÁMK'!E47+'3. sz. melléklet - ÁMK'!E70+'3. sz. melléklet - ÁMK'!E93+'3. sz. melléklet - ÁMK'!E105+'3. sz. melléklet - ÁMK'!E119+'3. sz. melléklet - ÁMK'!E134)</f>
        <v>767</v>
      </c>
      <c r="E97" s="28">
        <f>SUM('3. sz. melléklet - ÁMK'!F16+'3. sz. melléklet - ÁMK'!F28+'3. sz. melléklet - ÁMK'!F47+'3. sz. melléklet - ÁMK'!F70+'3. sz. melléklet - ÁMK'!F93+'3. sz. melléklet - ÁMK'!F105+'3. sz. melléklet - ÁMK'!F119+'3. sz. melléklet - ÁMK'!F134)</f>
        <v>12948</v>
      </c>
      <c r="F97" s="28">
        <f>SUM('3. sz. melléklet - ÁMK'!G16+'3. sz. melléklet - ÁMK'!G28+'3. sz. melléklet - ÁMK'!G47+'3. sz. melléklet - ÁMK'!G70+'3. sz. melléklet - ÁMK'!G93+'3. sz. melléklet - ÁMK'!G105+'3. sz. melléklet - ÁMK'!G119+'3. sz. melléklet - ÁMK'!G134)</f>
        <v>0</v>
      </c>
      <c r="G97" s="28">
        <f>SUM('3. sz. melléklet - ÁMK'!H16+'3. sz. melléklet - ÁMK'!H28+'3. sz. melléklet - ÁMK'!H47+'3. sz. melléklet - ÁMK'!H70+'3. sz. melléklet - ÁMK'!H93+'3. sz. melléklet - ÁMK'!H105+'3. sz. melléklet - ÁMK'!H119+'3. sz. melléklet - ÁMK'!H134)</f>
        <v>12948</v>
      </c>
      <c r="H97" s="29"/>
      <c r="I97" s="29"/>
      <c r="J97" s="29"/>
      <c r="K97" s="29"/>
      <c r="L97" s="29"/>
    </row>
    <row r="98" spans="1:12" ht="12.75">
      <c r="A98" s="90" t="s">
        <v>466</v>
      </c>
      <c r="B98" s="148" t="s">
        <v>467</v>
      </c>
      <c r="C98" s="28">
        <f>SUM('3. sz. melléklet - ÁMK'!D17+'3. sz. melléklet - ÁMK'!D29+'3. sz. melléklet - ÁMK'!D48+'3. sz. melléklet - ÁMK'!D71+'3. sz. melléklet - ÁMK'!D94+'3. sz. melléklet - ÁMK'!D106+'3. sz. melléklet - ÁMK'!D120)</f>
        <v>4138</v>
      </c>
      <c r="D98" s="28">
        <f>SUM('3. sz. melléklet - ÁMK'!E17+'3. sz. melléklet - ÁMK'!E29+'3. sz. melléklet - ÁMK'!E48+'3. sz. melléklet - ÁMK'!E71+'3. sz. melléklet - ÁMK'!E94+'3. sz. melléklet - ÁMK'!E106+'3. sz. melléklet - ÁMK'!E120)</f>
        <v>0</v>
      </c>
      <c r="E98" s="28">
        <f>SUM('3. sz. melléklet - ÁMK'!F17+'3. sz. melléklet - ÁMK'!F29+'3. sz. melléklet - ÁMK'!F48+'3. sz. melléklet - ÁMK'!F71+'3. sz. melléklet - ÁMK'!F94+'3. sz. melléklet - ÁMK'!F106+'3. sz. melléklet - ÁMK'!F120)</f>
        <v>4138</v>
      </c>
      <c r="F98" s="28">
        <f>SUM('3. sz. melléklet - ÁMK'!G17+'3. sz. melléklet - ÁMK'!G29+'3. sz. melléklet - ÁMK'!G48+'3. sz. melléklet - ÁMK'!G71+'3. sz. melléklet - ÁMK'!G94+'3. sz. melléklet - ÁMK'!G106+'3. sz. melléklet - ÁMK'!G120)</f>
        <v>0</v>
      </c>
      <c r="G98" s="28">
        <f>SUM('3. sz. melléklet - ÁMK'!H17+'3. sz. melléklet - ÁMK'!H29+'3. sz. melléklet - ÁMK'!H48+'3. sz. melléklet - ÁMK'!H71+'3. sz. melléklet - ÁMK'!H94+'3. sz. melléklet - ÁMK'!H106+'3. sz. melléklet - ÁMK'!H120)</f>
        <v>4138</v>
      </c>
      <c r="H98" s="29"/>
      <c r="I98" s="29"/>
      <c r="J98" s="29"/>
      <c r="K98" s="29"/>
      <c r="L98" s="29"/>
    </row>
    <row r="99" spans="1:12" ht="12.75">
      <c r="A99" s="135"/>
      <c r="B99" s="151" t="s">
        <v>336</v>
      </c>
      <c r="C99" s="28"/>
      <c r="D99" s="28"/>
      <c r="E99" s="28"/>
      <c r="F99" s="28"/>
      <c r="G99" s="28"/>
      <c r="H99" s="29"/>
      <c r="I99" s="29"/>
      <c r="J99" s="29"/>
      <c r="K99" s="29"/>
      <c r="L99" s="29"/>
    </row>
    <row r="100" spans="1:12" ht="12.75">
      <c r="A100" s="97" t="s">
        <v>591</v>
      </c>
      <c r="B100" s="101" t="s">
        <v>791</v>
      </c>
      <c r="C100" s="28">
        <f>SUM('3. sz. melléklet - ÁMK'!D123)</f>
        <v>0</v>
      </c>
      <c r="D100" s="28">
        <f>SUM('3. sz. melléklet - ÁMK'!E123)</f>
        <v>0</v>
      </c>
      <c r="E100" s="28">
        <f>SUM('3. sz. melléklet - ÁMK'!F123)</f>
        <v>0</v>
      </c>
      <c r="F100" s="28">
        <f>SUM('3. sz. melléklet - ÁMK'!G123)</f>
        <v>0</v>
      </c>
      <c r="G100" s="28">
        <f>SUM('3. sz. melléklet - ÁMK'!H123)</f>
        <v>0</v>
      </c>
      <c r="H100" s="29"/>
      <c r="I100" s="29"/>
      <c r="J100" s="29"/>
      <c r="K100" s="29"/>
      <c r="L100" s="29"/>
    </row>
    <row r="101" spans="1:12" ht="12.75">
      <c r="A101" s="97" t="s">
        <v>592</v>
      </c>
      <c r="B101" s="101" t="s">
        <v>593</v>
      </c>
      <c r="C101" s="28">
        <f>SUM('3. sz. melléklet - ÁMK'!D124)</f>
        <v>0</v>
      </c>
      <c r="D101" s="28">
        <f>SUM('3. sz. melléklet - ÁMK'!E124)</f>
        <v>0</v>
      </c>
      <c r="E101" s="28">
        <f>SUM('3. sz. melléklet - ÁMK'!F124)</f>
        <v>0</v>
      </c>
      <c r="F101" s="28">
        <f>SUM('3. sz. melléklet - ÁMK'!G124)</f>
        <v>0</v>
      </c>
      <c r="G101" s="28">
        <f>SUM('3. sz. melléklet - ÁMK'!H124)</f>
        <v>0</v>
      </c>
      <c r="H101" s="29"/>
      <c r="I101" s="29"/>
      <c r="J101" s="29"/>
      <c r="K101" s="29"/>
      <c r="L101" s="29"/>
    </row>
    <row r="102" spans="1:12" ht="12.75">
      <c r="A102" s="135"/>
      <c r="B102" s="151" t="s">
        <v>333</v>
      </c>
      <c r="C102" s="28"/>
      <c r="D102" s="28"/>
      <c r="E102" s="28"/>
      <c r="F102" s="28"/>
      <c r="G102" s="28"/>
      <c r="H102" s="29"/>
      <c r="I102" s="29"/>
      <c r="J102" s="29"/>
      <c r="K102" s="29"/>
      <c r="L102" s="29"/>
    </row>
    <row r="103" spans="1:12" ht="12.75">
      <c r="A103" s="97" t="s">
        <v>478</v>
      </c>
      <c r="B103" s="101" t="s">
        <v>479</v>
      </c>
      <c r="C103" s="28"/>
      <c r="D103" s="28"/>
      <c r="E103" s="28"/>
      <c r="F103" s="28"/>
      <c r="G103" s="28"/>
      <c r="H103" s="28">
        <f>SUM('3. sz. melléklet - ÁMK'!I126)</f>
        <v>0</v>
      </c>
      <c r="I103" s="28">
        <f>SUM('3. sz. melléklet - ÁMK'!J126)</f>
        <v>0</v>
      </c>
      <c r="J103" s="28">
        <f>SUM('3. sz. melléklet - ÁMK'!K126)</f>
        <v>0</v>
      </c>
      <c r="K103" s="28">
        <f>SUM('3. sz. melléklet - ÁMK'!L126)</f>
        <v>0</v>
      </c>
      <c r="L103" s="28">
        <f>SUM('3. sz. melléklet - ÁMK'!M126)</f>
        <v>0</v>
      </c>
    </row>
    <row r="104" spans="1:12" ht="12.75">
      <c r="A104" s="135"/>
      <c r="B104" s="143"/>
      <c r="C104" s="28"/>
      <c r="D104" s="28"/>
      <c r="E104" s="28"/>
      <c r="F104" s="28"/>
      <c r="G104" s="28"/>
      <c r="H104" s="29"/>
      <c r="I104" s="29"/>
      <c r="J104" s="29"/>
      <c r="K104" s="29"/>
      <c r="L104" s="29"/>
    </row>
    <row r="105" spans="1:12" ht="12.75">
      <c r="A105" s="135"/>
      <c r="B105" s="130" t="s">
        <v>325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97" t="s">
        <v>582</v>
      </c>
      <c r="B106" s="146" t="s">
        <v>656</v>
      </c>
      <c r="C106" s="29"/>
      <c r="D106" s="29"/>
      <c r="E106" s="29"/>
      <c r="F106" s="29"/>
      <c r="G106" s="29"/>
      <c r="H106" s="28">
        <f>SUM('3. sz. melléklet - ÁMK'!I112+'3. sz. melléklet - ÁMK'!I136)</f>
        <v>522</v>
      </c>
      <c r="I106" s="28">
        <f>SUM('3. sz. melléklet - ÁMK'!J112+'3. sz. melléklet - ÁMK'!J136)</f>
        <v>0</v>
      </c>
      <c r="J106" s="28">
        <f>SUM('3. sz. melléklet - ÁMK'!K112+'3. sz. melléklet - ÁMK'!K136)</f>
        <v>522</v>
      </c>
      <c r="K106" s="28">
        <f>SUM('3. sz. melléklet - ÁMK'!L112+'3. sz. melléklet - ÁMK'!L136)</f>
        <v>0</v>
      </c>
      <c r="L106" s="28">
        <f>SUM('3. sz. melléklet - ÁMK'!M112+'3. sz. melléklet - ÁMK'!M136)</f>
        <v>522</v>
      </c>
    </row>
    <row r="107" spans="1:12" ht="12.75">
      <c r="A107" s="97" t="s">
        <v>475</v>
      </c>
      <c r="B107" s="98" t="s">
        <v>327</v>
      </c>
      <c r="C107" s="29"/>
      <c r="D107" s="29"/>
      <c r="E107" s="29"/>
      <c r="F107" s="29"/>
      <c r="G107" s="29"/>
      <c r="H107" s="28">
        <f>SUM('3. sz. melléklet - ÁMK'!I115)</f>
        <v>70</v>
      </c>
      <c r="I107" s="28">
        <f>SUM('3. sz. melléklet - ÁMK'!J115)</f>
        <v>0</v>
      </c>
      <c r="J107" s="28">
        <f>SUM('3. sz. melléklet - ÁMK'!K115)</f>
        <v>70</v>
      </c>
      <c r="K107" s="28">
        <f>SUM('3. sz. melléklet - ÁMK'!L115)</f>
        <v>0</v>
      </c>
      <c r="L107" s="28">
        <f>SUM('3. sz. melléklet - ÁMK'!M115)</f>
        <v>70</v>
      </c>
    </row>
    <row r="108" spans="1:12" ht="12.75">
      <c r="A108" s="99" t="s">
        <v>472</v>
      </c>
      <c r="B108" s="130" t="s">
        <v>633</v>
      </c>
      <c r="C108" s="29"/>
      <c r="D108" s="29"/>
      <c r="E108" s="29"/>
      <c r="F108" s="29"/>
      <c r="G108" s="29"/>
      <c r="H108" s="28"/>
      <c r="I108" s="28"/>
      <c r="J108" s="28"/>
      <c r="K108" s="28"/>
      <c r="L108" s="28"/>
    </row>
    <row r="109" spans="1:12" ht="19.5">
      <c r="A109" s="97" t="s">
        <v>485</v>
      </c>
      <c r="B109" s="131" t="s">
        <v>294</v>
      </c>
      <c r="C109" s="29"/>
      <c r="D109" s="29"/>
      <c r="E109" s="29"/>
      <c r="F109" s="29"/>
      <c r="G109" s="29"/>
      <c r="H109" s="28">
        <f>SUM('3. sz. melléklet - ÁMK'!I60)</f>
        <v>32713</v>
      </c>
      <c r="I109" s="28">
        <f>SUM('3. sz. melléklet - ÁMK'!J60)</f>
        <v>1309</v>
      </c>
      <c r="J109" s="28">
        <f>SUM('3. sz. melléklet - ÁMK'!K60)</f>
        <v>34022</v>
      </c>
      <c r="K109" s="28">
        <f>SUM('3. sz. melléklet - ÁMK'!L60)</f>
        <v>0</v>
      </c>
      <c r="L109" s="28">
        <f>SUM('3. sz. melléklet - ÁMK'!M60)</f>
        <v>34022</v>
      </c>
    </row>
    <row r="110" spans="1:12" ht="25.5" customHeight="1">
      <c r="A110" s="97" t="s">
        <v>468</v>
      </c>
      <c r="B110" s="131" t="s">
        <v>635</v>
      </c>
      <c r="C110" s="29"/>
      <c r="D110" s="29"/>
      <c r="E110" s="29"/>
      <c r="F110" s="29"/>
      <c r="G110" s="29"/>
      <c r="H110" s="28">
        <f>SUM('3. sz. melléklet - ÁMK'!I62)</f>
        <v>0</v>
      </c>
      <c r="I110" s="28">
        <f>SUM('3. sz. melléklet - ÁMK'!J62)</f>
        <v>122</v>
      </c>
      <c r="J110" s="28">
        <f>SUM('3. sz. melléklet - ÁMK'!K62)</f>
        <v>122</v>
      </c>
      <c r="K110" s="28">
        <f>SUM('3. sz. melléklet - ÁMK'!L62)</f>
        <v>0</v>
      </c>
      <c r="L110" s="28">
        <f>SUM('3. sz. melléklet - ÁMK'!M62)</f>
        <v>122</v>
      </c>
    </row>
    <row r="111" spans="1:12" ht="12.75">
      <c r="A111" s="135"/>
      <c r="B111" s="152" t="s">
        <v>455</v>
      </c>
      <c r="C111" s="30">
        <f>SUM(C95:C110)</f>
        <v>48040</v>
      </c>
      <c r="D111" s="30">
        <f>SUM(D95:D110)</f>
        <v>1431</v>
      </c>
      <c r="E111" s="30">
        <f>SUM(E95:E110)</f>
        <v>49471</v>
      </c>
      <c r="F111" s="30">
        <f>SUM(F95:F110)</f>
        <v>0</v>
      </c>
      <c r="G111" s="30">
        <f>SUM(G95:G110)</f>
        <v>49471</v>
      </c>
      <c r="H111" s="30">
        <f>SUM(H91:H110)</f>
        <v>48040</v>
      </c>
      <c r="I111" s="30">
        <f>SUM(I91:I110)</f>
        <v>1431</v>
      </c>
      <c r="J111" s="30">
        <f>SUM(J91:J110)</f>
        <v>49471</v>
      </c>
      <c r="K111" s="30">
        <f>SUM(K91:K110)</f>
        <v>0</v>
      </c>
      <c r="L111" s="30">
        <f>SUM(L91:L110)</f>
        <v>49471</v>
      </c>
    </row>
    <row r="112" spans="1:12" ht="12.75">
      <c r="A112" s="135"/>
      <c r="B112" s="130" t="s">
        <v>342</v>
      </c>
      <c r="C112" s="30">
        <f>SUM('3. sz. melléklet - ÁMK'!D142)</f>
        <v>12</v>
      </c>
      <c r="D112" s="30">
        <f>SUM('3. sz. melléklet - ÁMK'!E142)</f>
        <v>0</v>
      </c>
      <c r="E112" s="30">
        <f>SUM('3. sz. melléklet - ÁMK'!F142)</f>
        <v>0</v>
      </c>
      <c r="F112" s="30">
        <f>SUM('3. sz. melléklet - ÁMK'!G142)</f>
        <v>0</v>
      </c>
      <c r="G112" s="30">
        <f>SUM('3. sz. melléklet - ÁMK'!H142)</f>
        <v>0</v>
      </c>
      <c r="H112" s="29"/>
      <c r="I112" s="29"/>
      <c r="J112" s="29"/>
      <c r="K112" s="29"/>
      <c r="L112" s="29"/>
    </row>
    <row r="113" spans="2:12" s="206" customFormat="1" ht="12.75">
      <c r="B113" s="26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</row>
    <row r="114" spans="2:12" s="206" customFormat="1" ht="12.75">
      <c r="B114" s="26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</row>
    <row r="115" spans="1:12" ht="12.75">
      <c r="A115" s="201"/>
      <c r="B115" s="202" t="s">
        <v>689</v>
      </c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</row>
    <row r="116" spans="1:12" ht="12.75">
      <c r="A116" s="135"/>
      <c r="B116" s="141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135"/>
      <c r="B117" s="142" t="s">
        <v>309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99" t="s">
        <v>631</v>
      </c>
      <c r="B118" s="130" t="s">
        <v>310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97" t="s">
        <v>469</v>
      </c>
      <c r="B119" s="101" t="s">
        <v>310</v>
      </c>
      <c r="C119" s="29"/>
      <c r="D119" s="29"/>
      <c r="E119" s="29"/>
      <c r="F119" s="29"/>
      <c r="G119" s="29"/>
      <c r="H119" s="28">
        <f aca="true" t="shared" si="0" ref="H119:J121">SUM(H11)</f>
        <v>15264</v>
      </c>
      <c r="I119" s="28">
        <f t="shared" si="0"/>
        <v>0</v>
      </c>
      <c r="J119" s="28">
        <f t="shared" si="0"/>
        <v>15264</v>
      </c>
      <c r="K119" s="28">
        <f aca="true" t="shared" si="1" ref="K119:L121">SUM(K11)</f>
        <v>0</v>
      </c>
      <c r="L119" s="28">
        <f t="shared" si="1"/>
        <v>15264</v>
      </c>
    </row>
    <row r="120" spans="1:12" ht="12.75">
      <c r="A120" s="97" t="s">
        <v>481</v>
      </c>
      <c r="B120" s="143" t="s">
        <v>311</v>
      </c>
      <c r="C120" s="29"/>
      <c r="D120" s="29"/>
      <c r="E120" s="29"/>
      <c r="F120" s="29"/>
      <c r="G120" s="29"/>
      <c r="H120" s="28">
        <f t="shared" si="0"/>
        <v>905</v>
      </c>
      <c r="I120" s="28">
        <f t="shared" si="0"/>
        <v>0</v>
      </c>
      <c r="J120" s="28">
        <f t="shared" si="0"/>
        <v>905</v>
      </c>
      <c r="K120" s="28">
        <f t="shared" si="1"/>
        <v>0</v>
      </c>
      <c r="L120" s="28">
        <f t="shared" si="1"/>
        <v>905</v>
      </c>
    </row>
    <row r="121" spans="1:12" ht="12.75">
      <c r="A121" s="97" t="s">
        <v>578</v>
      </c>
      <c r="B121" s="101" t="s">
        <v>579</v>
      </c>
      <c r="C121" s="29"/>
      <c r="D121" s="29"/>
      <c r="E121" s="29"/>
      <c r="F121" s="29"/>
      <c r="G121" s="29"/>
      <c r="H121" s="28">
        <f t="shared" si="0"/>
        <v>4235</v>
      </c>
      <c r="I121" s="28">
        <f t="shared" si="0"/>
        <v>0</v>
      </c>
      <c r="J121" s="28">
        <f t="shared" si="0"/>
        <v>4235</v>
      </c>
      <c r="K121" s="28">
        <f t="shared" si="1"/>
        <v>0</v>
      </c>
      <c r="L121" s="28">
        <f t="shared" si="1"/>
        <v>4235</v>
      </c>
    </row>
    <row r="122" spans="1:12" ht="12.75">
      <c r="A122" s="99" t="s">
        <v>472</v>
      </c>
      <c r="B122" s="130" t="s">
        <v>563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22.5">
      <c r="A123" s="97" t="s">
        <v>673</v>
      </c>
      <c r="B123" s="144" t="s">
        <v>674</v>
      </c>
      <c r="C123" s="29"/>
      <c r="D123" s="29"/>
      <c r="E123" s="29"/>
      <c r="F123" s="29"/>
      <c r="G123" s="29"/>
      <c r="H123" s="28">
        <f aca="true" t="shared" si="2" ref="H123:I129">SUM(H15)</f>
        <v>100</v>
      </c>
      <c r="I123" s="28">
        <f t="shared" si="2"/>
        <v>0</v>
      </c>
      <c r="J123" s="28">
        <f aca="true" t="shared" si="3" ref="J123:K129">SUM(J15)</f>
        <v>100</v>
      </c>
      <c r="K123" s="28">
        <f t="shared" si="3"/>
        <v>0</v>
      </c>
      <c r="L123" s="28">
        <f aca="true" t="shared" si="4" ref="L123:L129">SUM(L15)</f>
        <v>100</v>
      </c>
    </row>
    <row r="124" spans="1:12" ht="12.75">
      <c r="A124" s="97" t="s">
        <v>573</v>
      </c>
      <c r="B124" s="143" t="s">
        <v>312</v>
      </c>
      <c r="C124" s="29"/>
      <c r="D124" s="29"/>
      <c r="E124" s="29"/>
      <c r="F124" s="29"/>
      <c r="G124" s="29"/>
      <c r="H124" s="28">
        <f t="shared" si="2"/>
        <v>2500</v>
      </c>
      <c r="I124" s="28">
        <f t="shared" si="2"/>
        <v>0</v>
      </c>
      <c r="J124" s="28">
        <f t="shared" si="3"/>
        <v>2500</v>
      </c>
      <c r="K124" s="28">
        <f t="shared" si="3"/>
        <v>0</v>
      </c>
      <c r="L124" s="28">
        <f t="shared" si="4"/>
        <v>2500</v>
      </c>
    </row>
    <row r="125" spans="1:12" ht="12.75">
      <c r="A125" s="97" t="s">
        <v>573</v>
      </c>
      <c r="B125" s="143" t="s">
        <v>313</v>
      </c>
      <c r="C125" s="29"/>
      <c r="D125" s="29"/>
      <c r="E125" s="29"/>
      <c r="F125" s="29"/>
      <c r="G125" s="29"/>
      <c r="H125" s="28">
        <f t="shared" si="2"/>
        <v>200</v>
      </c>
      <c r="I125" s="28">
        <f t="shared" si="2"/>
        <v>0</v>
      </c>
      <c r="J125" s="28">
        <f t="shared" si="3"/>
        <v>200</v>
      </c>
      <c r="K125" s="28">
        <f t="shared" si="3"/>
        <v>0</v>
      </c>
      <c r="L125" s="28">
        <f t="shared" si="4"/>
        <v>200</v>
      </c>
    </row>
    <row r="126" spans="1:12" ht="12.75">
      <c r="A126" s="97" t="s">
        <v>574</v>
      </c>
      <c r="B126" s="143" t="s">
        <v>314</v>
      </c>
      <c r="C126" s="29"/>
      <c r="D126" s="29"/>
      <c r="E126" s="29"/>
      <c r="F126" s="29"/>
      <c r="G126" s="29"/>
      <c r="H126" s="28">
        <f t="shared" si="2"/>
        <v>25000</v>
      </c>
      <c r="I126" s="28">
        <f t="shared" si="2"/>
        <v>0</v>
      </c>
      <c r="J126" s="28">
        <f t="shared" si="3"/>
        <v>25000</v>
      </c>
      <c r="K126" s="28">
        <f t="shared" si="3"/>
        <v>0</v>
      </c>
      <c r="L126" s="28">
        <f t="shared" si="4"/>
        <v>25000</v>
      </c>
    </row>
    <row r="127" spans="1:12" ht="12.75">
      <c r="A127" s="97" t="s">
        <v>575</v>
      </c>
      <c r="B127" s="143" t="s">
        <v>345</v>
      </c>
      <c r="C127" s="29"/>
      <c r="D127" s="29"/>
      <c r="E127" s="29"/>
      <c r="F127" s="29"/>
      <c r="G127" s="29"/>
      <c r="H127" s="28">
        <f t="shared" si="2"/>
        <v>3300</v>
      </c>
      <c r="I127" s="28">
        <f t="shared" si="2"/>
        <v>0</v>
      </c>
      <c r="J127" s="28">
        <f t="shared" si="3"/>
        <v>3300</v>
      </c>
      <c r="K127" s="28">
        <f t="shared" si="3"/>
        <v>0</v>
      </c>
      <c r="L127" s="28">
        <f t="shared" si="4"/>
        <v>3300</v>
      </c>
    </row>
    <row r="128" spans="1:12" ht="12.75">
      <c r="A128" s="97" t="s">
        <v>577</v>
      </c>
      <c r="B128" s="143" t="s">
        <v>315</v>
      </c>
      <c r="C128" s="29"/>
      <c r="D128" s="29"/>
      <c r="E128" s="29"/>
      <c r="F128" s="29"/>
      <c r="G128" s="29"/>
      <c r="H128" s="28">
        <f t="shared" si="2"/>
        <v>400</v>
      </c>
      <c r="I128" s="28">
        <f t="shared" si="2"/>
        <v>0</v>
      </c>
      <c r="J128" s="28">
        <f t="shared" si="3"/>
        <v>400</v>
      </c>
      <c r="K128" s="28">
        <f t="shared" si="3"/>
        <v>0</v>
      </c>
      <c r="L128" s="28">
        <f t="shared" si="4"/>
        <v>400</v>
      </c>
    </row>
    <row r="129" spans="1:12" ht="12.75">
      <c r="A129" s="97" t="s">
        <v>576</v>
      </c>
      <c r="B129" s="101" t="s">
        <v>675</v>
      </c>
      <c r="C129" s="29"/>
      <c r="D129" s="29"/>
      <c r="E129" s="29"/>
      <c r="F129" s="29"/>
      <c r="G129" s="29"/>
      <c r="H129" s="28">
        <f t="shared" si="2"/>
        <v>4500</v>
      </c>
      <c r="I129" s="28">
        <f t="shared" si="2"/>
        <v>0</v>
      </c>
      <c r="J129" s="28">
        <f t="shared" si="3"/>
        <v>4500</v>
      </c>
      <c r="K129" s="28">
        <f t="shared" si="3"/>
        <v>0</v>
      </c>
      <c r="L129" s="28">
        <f t="shared" si="4"/>
        <v>4500</v>
      </c>
    </row>
    <row r="130" spans="1:12" ht="20.25" customHeight="1">
      <c r="A130" s="99" t="s">
        <v>687</v>
      </c>
      <c r="B130" s="96" t="s">
        <v>460</v>
      </c>
      <c r="C130" s="29"/>
      <c r="D130" s="29"/>
      <c r="E130" s="29"/>
      <c r="F130" s="29"/>
      <c r="G130" s="29"/>
      <c r="H130" s="28">
        <f>SUM('1. melléklet - Önkormányzat'!I128)</f>
        <v>48581</v>
      </c>
      <c r="I130" s="28">
        <f>SUM('1. melléklet - Önkormányzat'!J128)</f>
        <v>111292</v>
      </c>
      <c r="J130" s="28">
        <f>SUM('1. melléklet - Önkormányzat'!K128)</f>
        <v>159873</v>
      </c>
      <c r="K130" s="28">
        <f>SUM('1. melléklet - Önkormányzat'!L128)+4</f>
        <v>363</v>
      </c>
      <c r="L130" s="28">
        <f>SUM('1. melléklet - Önkormányzat'!M128+'1. melléklet - Önkormányzat'!M131)</f>
        <v>160236</v>
      </c>
    </row>
    <row r="131" spans="1:12" ht="12.75">
      <c r="A131" s="135"/>
      <c r="B131" s="145"/>
      <c r="C131" s="29"/>
      <c r="D131" s="29"/>
      <c r="E131" s="29"/>
      <c r="F131" s="29"/>
      <c r="G131" s="29"/>
      <c r="H131" s="28"/>
      <c r="I131" s="28"/>
      <c r="J131" s="28"/>
      <c r="K131" s="28"/>
      <c r="L131" s="28"/>
    </row>
    <row r="132" spans="1:12" ht="12.75">
      <c r="A132" s="135"/>
      <c r="B132" s="145"/>
      <c r="C132" s="29"/>
      <c r="D132" s="29"/>
      <c r="E132" s="29"/>
      <c r="F132" s="29"/>
      <c r="G132" s="29"/>
      <c r="H132" s="28"/>
      <c r="I132" s="28"/>
      <c r="J132" s="28"/>
      <c r="K132" s="28"/>
      <c r="L132" s="28"/>
    </row>
    <row r="133" spans="1:12" ht="12.75">
      <c r="A133" s="215" t="s">
        <v>471</v>
      </c>
      <c r="B133" s="202" t="s">
        <v>321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</row>
    <row r="134" spans="1:12" ht="12.75">
      <c r="A134" s="97" t="s">
        <v>463</v>
      </c>
      <c r="B134" s="143" t="s">
        <v>322</v>
      </c>
      <c r="C134" s="28">
        <f aca="true" t="shared" si="5" ref="C134:E138">SUM(C24)</f>
        <v>40974</v>
      </c>
      <c r="D134" s="28">
        <f t="shared" si="5"/>
        <v>2153</v>
      </c>
      <c r="E134" s="28">
        <f t="shared" si="5"/>
        <v>43127</v>
      </c>
      <c r="F134" s="28">
        <f aca="true" t="shared" si="6" ref="F134:G138">SUM(F24)</f>
        <v>0</v>
      </c>
      <c r="G134" s="28">
        <f t="shared" si="6"/>
        <v>43127</v>
      </c>
      <c r="H134" s="29"/>
      <c r="I134" s="29"/>
      <c r="J134" s="29"/>
      <c r="K134" s="29"/>
      <c r="L134" s="29"/>
    </row>
    <row r="135" spans="1:12" ht="12.75">
      <c r="A135" s="97" t="s">
        <v>464</v>
      </c>
      <c r="B135" s="101" t="s">
        <v>465</v>
      </c>
      <c r="C135" s="28">
        <f t="shared" si="5"/>
        <v>8141</v>
      </c>
      <c r="D135" s="28">
        <f t="shared" si="5"/>
        <v>291</v>
      </c>
      <c r="E135" s="28">
        <f t="shared" si="5"/>
        <v>8432</v>
      </c>
      <c r="F135" s="28">
        <f t="shared" si="6"/>
        <v>0</v>
      </c>
      <c r="G135" s="28">
        <f t="shared" si="6"/>
        <v>8432</v>
      </c>
      <c r="H135" s="29"/>
      <c r="I135" s="29"/>
      <c r="J135" s="29"/>
      <c r="K135" s="29"/>
      <c r="L135" s="29"/>
    </row>
    <row r="136" spans="1:12" ht="12.75">
      <c r="A136" s="97" t="s">
        <v>484</v>
      </c>
      <c r="B136" s="143" t="s">
        <v>323</v>
      </c>
      <c r="C136" s="28">
        <f t="shared" si="5"/>
        <v>11351</v>
      </c>
      <c r="D136" s="28">
        <f t="shared" si="5"/>
        <v>-1360</v>
      </c>
      <c r="E136" s="28">
        <f t="shared" si="5"/>
        <v>9991</v>
      </c>
      <c r="F136" s="28">
        <f t="shared" si="6"/>
        <v>10820</v>
      </c>
      <c r="G136" s="28">
        <f t="shared" si="6"/>
        <v>20811</v>
      </c>
      <c r="H136" s="29"/>
      <c r="I136" s="29"/>
      <c r="J136" s="29"/>
      <c r="K136" s="29"/>
      <c r="L136" s="29"/>
    </row>
    <row r="137" spans="1:12" ht="12.75">
      <c r="A137" s="97" t="s">
        <v>466</v>
      </c>
      <c r="B137" s="101" t="s">
        <v>467</v>
      </c>
      <c r="C137" s="28">
        <f t="shared" si="5"/>
        <v>4108</v>
      </c>
      <c r="D137" s="28">
        <f t="shared" si="5"/>
        <v>16000</v>
      </c>
      <c r="E137" s="28">
        <f t="shared" si="5"/>
        <v>20108</v>
      </c>
      <c r="F137" s="28">
        <f t="shared" si="6"/>
        <v>2101</v>
      </c>
      <c r="G137" s="28">
        <f t="shared" si="6"/>
        <v>22209</v>
      </c>
      <c r="H137" s="29"/>
      <c r="I137" s="29"/>
      <c r="J137" s="29"/>
      <c r="K137" s="29"/>
      <c r="L137" s="29"/>
    </row>
    <row r="138" spans="1:12" ht="12.75">
      <c r="A138" s="97" t="s">
        <v>610</v>
      </c>
      <c r="B138" s="101" t="s">
        <v>625</v>
      </c>
      <c r="C138" s="28">
        <f t="shared" si="5"/>
        <v>853</v>
      </c>
      <c r="D138" s="28">
        <f t="shared" si="5"/>
        <v>0</v>
      </c>
      <c r="E138" s="28">
        <f t="shared" si="5"/>
        <v>853</v>
      </c>
      <c r="F138" s="28">
        <f t="shared" si="6"/>
        <v>0</v>
      </c>
      <c r="G138" s="28">
        <f t="shared" si="6"/>
        <v>853</v>
      </c>
      <c r="H138" s="29"/>
      <c r="I138" s="29"/>
      <c r="J138" s="29"/>
      <c r="K138" s="29"/>
      <c r="L138" s="29"/>
    </row>
    <row r="139" spans="1:12" ht="12.75">
      <c r="A139" s="99" t="s">
        <v>472</v>
      </c>
      <c r="B139" s="130" t="s">
        <v>642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97" t="s">
        <v>582</v>
      </c>
      <c r="B140" s="146" t="s">
        <v>583</v>
      </c>
      <c r="C140" s="29"/>
      <c r="D140" s="29"/>
      <c r="E140" s="29"/>
      <c r="F140" s="29"/>
      <c r="G140" s="29"/>
      <c r="H140" s="28">
        <f aca="true" t="shared" si="7" ref="H140:J141">SUM(H30)</f>
        <v>36556</v>
      </c>
      <c r="I140" s="28">
        <f t="shared" si="7"/>
        <v>2566</v>
      </c>
      <c r="J140" s="28">
        <f t="shared" si="7"/>
        <v>39122</v>
      </c>
      <c r="K140" s="28">
        <f>SUM(K30)</f>
        <v>0</v>
      </c>
      <c r="L140" s="28">
        <f>SUM(L30)</f>
        <v>39122</v>
      </c>
    </row>
    <row r="141" spans="1:12" ht="12.75">
      <c r="A141" s="97" t="s">
        <v>654</v>
      </c>
      <c r="B141" s="98" t="s">
        <v>326</v>
      </c>
      <c r="C141" s="28"/>
      <c r="D141" s="28"/>
      <c r="E141" s="28"/>
      <c r="F141" s="28"/>
      <c r="G141" s="28"/>
      <c r="H141" s="28">
        <f t="shared" si="7"/>
        <v>0</v>
      </c>
      <c r="I141" s="28">
        <f t="shared" si="7"/>
        <v>0</v>
      </c>
      <c r="J141" s="28">
        <f t="shared" si="7"/>
        <v>0</v>
      </c>
      <c r="K141" s="28">
        <f>SUM(K31)</f>
        <v>0</v>
      </c>
      <c r="L141" s="28">
        <f>SUM(L31)</f>
        <v>0</v>
      </c>
    </row>
    <row r="142" spans="1:12" ht="12.75">
      <c r="A142" s="99" t="s">
        <v>472</v>
      </c>
      <c r="B142" s="100" t="s">
        <v>643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97" t="s">
        <v>644</v>
      </c>
      <c r="B143" s="101" t="s">
        <v>637</v>
      </c>
      <c r="C143" s="29"/>
      <c r="D143" s="29"/>
      <c r="E143" s="29"/>
      <c r="F143" s="29"/>
      <c r="G143" s="29"/>
      <c r="H143" s="29">
        <f>SUM(H33)</f>
        <v>0</v>
      </c>
      <c r="I143" s="29">
        <f>SUM(I33)</f>
        <v>0</v>
      </c>
      <c r="J143" s="29">
        <f>SUM(J33)</f>
        <v>0</v>
      </c>
      <c r="K143" s="29">
        <f>SUM(K33)</f>
        <v>0</v>
      </c>
      <c r="L143" s="29">
        <f>SUM(L33)</f>
        <v>0</v>
      </c>
    </row>
    <row r="144" spans="1:12" ht="12.75">
      <c r="A144" s="99" t="s">
        <v>471</v>
      </c>
      <c r="B144" s="130" t="s">
        <v>641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>
      <c r="A145" s="97" t="s">
        <v>288</v>
      </c>
      <c r="B145" s="98" t="s">
        <v>639</v>
      </c>
      <c r="C145" s="28">
        <f>SUM(C35)</f>
        <v>18856</v>
      </c>
      <c r="D145" s="28">
        <f>SUM(D35)</f>
        <v>3851</v>
      </c>
      <c r="E145" s="28">
        <f>SUM(E35)</f>
        <v>22707</v>
      </c>
      <c r="F145" s="28">
        <f>SUM(F35)</f>
        <v>-13437</v>
      </c>
      <c r="G145" s="28">
        <f>SUM(G35)</f>
        <v>9270</v>
      </c>
      <c r="H145" s="29"/>
      <c r="I145" s="29"/>
      <c r="J145" s="29"/>
      <c r="K145" s="29"/>
      <c r="L145" s="29"/>
    </row>
    <row r="146" spans="1:12" ht="12.75">
      <c r="A146" s="97" t="s">
        <v>615</v>
      </c>
      <c r="B146" s="98" t="s">
        <v>640</v>
      </c>
      <c r="C146" s="28"/>
      <c r="D146" s="28"/>
      <c r="E146" s="28"/>
      <c r="F146" s="28"/>
      <c r="G146" s="28"/>
      <c r="H146" s="29"/>
      <c r="I146" s="29"/>
      <c r="J146" s="29"/>
      <c r="K146" s="29"/>
      <c r="L146" s="29"/>
    </row>
    <row r="147" spans="1:12" ht="12.75">
      <c r="A147" s="97" t="s">
        <v>586</v>
      </c>
      <c r="B147" s="98" t="s">
        <v>328</v>
      </c>
      <c r="C147" s="28">
        <f>SUM(C36)</f>
        <v>960</v>
      </c>
      <c r="D147" s="28">
        <f>SUM(D36)</f>
        <v>0</v>
      </c>
      <c r="E147" s="28">
        <f>SUM(E36)</f>
        <v>960</v>
      </c>
      <c r="F147" s="28">
        <f>SUM(F36)</f>
        <v>789</v>
      </c>
      <c r="G147" s="28">
        <f>SUM(G36)</f>
        <v>1749</v>
      </c>
      <c r="H147" s="29"/>
      <c r="I147" s="29"/>
      <c r="J147" s="29"/>
      <c r="K147" s="29"/>
      <c r="L147" s="29"/>
    </row>
    <row r="148" spans="1:12" ht="12.75">
      <c r="A148" s="99" t="s">
        <v>645</v>
      </c>
      <c r="B148" s="96" t="s">
        <v>329</v>
      </c>
      <c r="C148" s="28"/>
      <c r="D148" s="28"/>
      <c r="E148" s="28"/>
      <c r="F148" s="28"/>
      <c r="G148" s="28"/>
      <c r="H148" s="28">
        <f>SUM(H38)</f>
        <v>0</v>
      </c>
      <c r="I148" s="28">
        <f>SUM(I38)</f>
        <v>0</v>
      </c>
      <c r="J148" s="28">
        <f>SUM(J38)</f>
        <v>0</v>
      </c>
      <c r="K148" s="28">
        <f>SUM(K38)</f>
        <v>0</v>
      </c>
      <c r="L148" s="28">
        <f>SUM(L38)</f>
        <v>0</v>
      </c>
    </row>
    <row r="149" spans="1:12" ht="12.75">
      <c r="A149" s="99" t="s">
        <v>598</v>
      </c>
      <c r="B149" s="130" t="s">
        <v>330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29.25">
      <c r="A150" s="97" t="s">
        <v>587</v>
      </c>
      <c r="B150" s="131" t="s">
        <v>638</v>
      </c>
      <c r="C150" s="28"/>
      <c r="D150" s="28"/>
      <c r="E150" s="28"/>
      <c r="F150" s="28"/>
      <c r="G150" s="28"/>
      <c r="H150" s="28">
        <f>SUM(H40)</f>
        <v>15721</v>
      </c>
      <c r="I150" s="28">
        <f>SUM(I40)</f>
        <v>-5235</v>
      </c>
      <c r="J150" s="28">
        <f>SUM(J40)</f>
        <v>10486</v>
      </c>
      <c r="K150" s="28">
        <f>SUM(K40)</f>
        <v>0</v>
      </c>
      <c r="L150" s="28">
        <f>SUM(L40)</f>
        <v>10486</v>
      </c>
    </row>
    <row r="151" spans="1:12" ht="12.75">
      <c r="A151" s="215" t="s">
        <v>472</v>
      </c>
      <c r="B151" s="202" t="s">
        <v>333</v>
      </c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</row>
    <row r="152" spans="1:12" ht="12.75">
      <c r="A152" s="97" t="s">
        <v>478</v>
      </c>
      <c r="B152" s="98" t="s">
        <v>479</v>
      </c>
      <c r="C152" s="29"/>
      <c r="D152" s="29"/>
      <c r="E152" s="29"/>
      <c r="F152" s="29"/>
      <c r="G152" s="29"/>
      <c r="H152" s="28">
        <f aca="true" t="shared" si="8" ref="H152:I157">SUM(H43)</f>
        <v>36274</v>
      </c>
      <c r="I152" s="28">
        <f t="shared" si="8"/>
        <v>0</v>
      </c>
      <c r="J152" s="28">
        <f aca="true" t="shared" si="9" ref="J152:K157">SUM(J43)</f>
        <v>36274</v>
      </c>
      <c r="K152" s="28">
        <f t="shared" si="9"/>
        <v>80321</v>
      </c>
      <c r="L152" s="28">
        <f aca="true" t="shared" si="10" ref="L152:L157">SUM(L43)</f>
        <v>36274</v>
      </c>
    </row>
    <row r="153" spans="1:12" ht="12.75">
      <c r="A153" s="97" t="s">
        <v>476</v>
      </c>
      <c r="B153" s="98" t="s">
        <v>648</v>
      </c>
      <c r="C153" s="29"/>
      <c r="D153" s="29"/>
      <c r="E153" s="29"/>
      <c r="F153" s="29"/>
      <c r="G153" s="29"/>
      <c r="H153" s="28">
        <f t="shared" si="8"/>
        <v>0</v>
      </c>
      <c r="I153" s="28">
        <f t="shared" si="8"/>
        <v>0</v>
      </c>
      <c r="J153" s="28">
        <f t="shared" si="9"/>
        <v>0</v>
      </c>
      <c r="K153" s="28">
        <f t="shared" si="9"/>
        <v>0</v>
      </c>
      <c r="L153" s="28">
        <f t="shared" si="10"/>
        <v>0</v>
      </c>
    </row>
    <row r="154" spans="1:12" ht="12.75">
      <c r="A154" s="97" t="s">
        <v>581</v>
      </c>
      <c r="B154" s="98" t="s">
        <v>334</v>
      </c>
      <c r="C154" s="29"/>
      <c r="D154" s="29"/>
      <c r="E154" s="29"/>
      <c r="F154" s="29"/>
      <c r="G154" s="29"/>
      <c r="H154" s="28">
        <f t="shared" si="8"/>
        <v>84768</v>
      </c>
      <c r="I154" s="28">
        <f t="shared" si="8"/>
        <v>-84768</v>
      </c>
      <c r="J154" s="28">
        <f t="shared" si="9"/>
        <v>0</v>
      </c>
      <c r="K154" s="28">
        <f t="shared" si="9"/>
        <v>0</v>
      </c>
      <c r="L154" s="28">
        <f t="shared" si="10"/>
        <v>0</v>
      </c>
    </row>
    <row r="155" spans="1:12" ht="12.75">
      <c r="A155" s="97" t="s">
        <v>581</v>
      </c>
      <c r="B155" s="98" t="s">
        <v>335</v>
      </c>
      <c r="C155" s="29"/>
      <c r="D155" s="29"/>
      <c r="E155" s="29"/>
      <c r="F155" s="29"/>
      <c r="G155" s="29"/>
      <c r="H155" s="29">
        <f t="shared" si="8"/>
        <v>6000</v>
      </c>
      <c r="I155" s="29">
        <f t="shared" si="8"/>
        <v>-6000</v>
      </c>
      <c r="J155" s="29">
        <f t="shared" si="9"/>
        <v>0</v>
      </c>
      <c r="K155" s="29">
        <f t="shared" si="9"/>
        <v>0</v>
      </c>
      <c r="L155" s="29">
        <f t="shared" si="10"/>
        <v>0</v>
      </c>
    </row>
    <row r="156" spans="1:12" ht="12.75">
      <c r="A156" s="90" t="s">
        <v>274</v>
      </c>
      <c r="B156" s="180" t="s">
        <v>273</v>
      </c>
      <c r="C156" s="145"/>
      <c r="D156" s="145"/>
      <c r="E156" s="145"/>
      <c r="F156" s="145"/>
      <c r="G156" s="145"/>
      <c r="H156" s="28">
        <f t="shared" si="8"/>
        <v>9209</v>
      </c>
      <c r="I156" s="28">
        <f t="shared" si="8"/>
        <v>0</v>
      </c>
      <c r="J156" s="28">
        <f t="shared" si="9"/>
        <v>9209</v>
      </c>
      <c r="K156" s="28">
        <f t="shared" si="9"/>
        <v>0</v>
      </c>
      <c r="L156" s="28">
        <f t="shared" si="10"/>
        <v>9209</v>
      </c>
    </row>
    <row r="157" spans="1:12" ht="12.75">
      <c r="A157" s="97" t="s">
        <v>621</v>
      </c>
      <c r="B157" s="147" t="s">
        <v>448</v>
      </c>
      <c r="C157" s="29"/>
      <c r="D157" s="29"/>
      <c r="E157" s="29"/>
      <c r="F157" s="29"/>
      <c r="G157" s="29"/>
      <c r="H157" s="28">
        <f t="shared" si="8"/>
        <v>3463</v>
      </c>
      <c r="I157" s="28">
        <f t="shared" si="8"/>
        <v>0</v>
      </c>
      <c r="J157" s="28">
        <f t="shared" si="9"/>
        <v>3463</v>
      </c>
      <c r="K157" s="28">
        <f t="shared" si="9"/>
        <v>0</v>
      </c>
      <c r="L157" s="28">
        <f t="shared" si="10"/>
        <v>3463</v>
      </c>
    </row>
    <row r="158" spans="1:12" ht="12.75">
      <c r="A158" s="215" t="s">
        <v>649</v>
      </c>
      <c r="B158" s="202" t="s">
        <v>336</v>
      </c>
      <c r="C158" s="203"/>
      <c r="D158" s="203"/>
      <c r="E158" s="203"/>
      <c r="F158" s="203"/>
      <c r="G158" s="203"/>
      <c r="H158" s="193"/>
      <c r="I158" s="193"/>
      <c r="J158" s="193"/>
      <c r="K158" s="193"/>
      <c r="L158" s="193"/>
    </row>
    <row r="159" spans="1:12" ht="12.75">
      <c r="A159" s="97" t="s">
        <v>591</v>
      </c>
      <c r="B159" s="98" t="s">
        <v>650</v>
      </c>
      <c r="C159" s="28">
        <f aca="true" t="shared" si="11" ref="C159:E162">SUM(C50)</f>
        <v>2413</v>
      </c>
      <c r="D159" s="28">
        <f t="shared" si="11"/>
        <v>0</v>
      </c>
      <c r="E159" s="28">
        <f t="shared" si="11"/>
        <v>2413</v>
      </c>
      <c r="F159" s="28">
        <f aca="true" t="shared" si="12" ref="F159:G162">SUM(F50)</f>
        <v>0</v>
      </c>
      <c r="G159" s="28">
        <f t="shared" si="12"/>
        <v>2413</v>
      </c>
      <c r="H159" s="29"/>
      <c r="I159" s="29"/>
      <c r="J159" s="29"/>
      <c r="K159" s="29"/>
      <c r="L159" s="29"/>
    </row>
    <row r="160" spans="1:12" ht="12.75">
      <c r="A160" s="97" t="s">
        <v>592</v>
      </c>
      <c r="B160" s="98" t="s">
        <v>651</v>
      </c>
      <c r="C160" s="28">
        <f t="shared" si="11"/>
        <v>0</v>
      </c>
      <c r="D160" s="28">
        <f t="shared" si="11"/>
        <v>0</v>
      </c>
      <c r="E160" s="28">
        <f t="shared" si="11"/>
        <v>0</v>
      </c>
      <c r="F160" s="28">
        <f t="shared" si="12"/>
        <v>0</v>
      </c>
      <c r="G160" s="28">
        <f t="shared" si="12"/>
        <v>0</v>
      </c>
      <c r="H160" s="29"/>
      <c r="I160" s="29"/>
      <c r="J160" s="29"/>
      <c r="K160" s="29"/>
      <c r="L160" s="29"/>
    </row>
    <row r="161" spans="1:12" ht="12.75">
      <c r="A161" s="97" t="s">
        <v>594</v>
      </c>
      <c r="B161" s="98" t="s">
        <v>652</v>
      </c>
      <c r="C161" s="28">
        <f t="shared" si="11"/>
        <v>0</v>
      </c>
      <c r="D161" s="28">
        <f t="shared" si="11"/>
        <v>0</v>
      </c>
      <c r="E161" s="28">
        <f t="shared" si="11"/>
        <v>0</v>
      </c>
      <c r="F161" s="28">
        <f t="shared" si="12"/>
        <v>0</v>
      </c>
      <c r="G161" s="28">
        <f t="shared" si="12"/>
        <v>0</v>
      </c>
      <c r="H161" s="29"/>
      <c r="I161" s="29"/>
      <c r="J161" s="29"/>
      <c r="K161" s="29"/>
      <c r="L161" s="29"/>
    </row>
    <row r="162" spans="1:12" ht="12.75">
      <c r="A162" s="97" t="s">
        <v>622</v>
      </c>
      <c r="B162" s="147" t="s">
        <v>448</v>
      </c>
      <c r="C162" s="28">
        <f t="shared" si="11"/>
        <v>3463</v>
      </c>
      <c r="D162" s="28">
        <f t="shared" si="11"/>
        <v>0</v>
      </c>
      <c r="E162" s="28">
        <f t="shared" si="11"/>
        <v>3463</v>
      </c>
      <c r="F162" s="28">
        <f t="shared" si="12"/>
        <v>0</v>
      </c>
      <c r="G162" s="28">
        <f t="shared" si="12"/>
        <v>3463</v>
      </c>
      <c r="H162" s="29"/>
      <c r="I162" s="29"/>
      <c r="J162" s="29"/>
      <c r="K162" s="29"/>
      <c r="L162" s="29"/>
    </row>
    <row r="163" spans="1:12" ht="12.75">
      <c r="A163" s="99" t="s">
        <v>472</v>
      </c>
      <c r="B163" s="130" t="s">
        <v>340</v>
      </c>
      <c r="C163" s="28"/>
      <c r="D163" s="28"/>
      <c r="E163" s="28"/>
      <c r="F163" s="28"/>
      <c r="G163" s="28"/>
      <c r="H163" s="29"/>
      <c r="I163" s="29"/>
      <c r="J163" s="29"/>
      <c r="K163" s="29"/>
      <c r="L163" s="29"/>
    </row>
    <row r="164" spans="1:12" ht="12.75">
      <c r="A164" s="97" t="s">
        <v>603</v>
      </c>
      <c r="B164" s="98" t="s">
        <v>653</v>
      </c>
      <c r="C164" s="28"/>
      <c r="D164" s="28"/>
      <c r="E164" s="28"/>
      <c r="F164" s="28"/>
      <c r="G164" s="28"/>
      <c r="H164" s="28">
        <f aca="true" t="shared" si="13" ref="H164:J165">SUM(H55)</f>
        <v>3135</v>
      </c>
      <c r="I164" s="28">
        <f t="shared" si="13"/>
        <v>0</v>
      </c>
      <c r="J164" s="28">
        <f t="shared" si="13"/>
        <v>3135</v>
      </c>
      <c r="K164" s="28">
        <f>SUM(K55)</f>
        <v>0</v>
      </c>
      <c r="L164" s="28">
        <f>SUM(L55)</f>
        <v>3135</v>
      </c>
    </row>
    <row r="165" spans="1:12" ht="12.75">
      <c r="A165" s="97" t="s">
        <v>602</v>
      </c>
      <c r="B165" s="98" t="s">
        <v>557</v>
      </c>
      <c r="C165" s="28"/>
      <c r="D165" s="28"/>
      <c r="E165" s="28"/>
      <c r="F165" s="28"/>
      <c r="G165" s="28"/>
      <c r="H165" s="28">
        <f t="shared" si="13"/>
        <v>0</v>
      </c>
      <c r="I165" s="28">
        <f t="shared" si="13"/>
        <v>0</v>
      </c>
      <c r="J165" s="28">
        <f t="shared" si="13"/>
        <v>0</v>
      </c>
      <c r="K165" s="28">
        <f>SUM(K56)</f>
        <v>0</v>
      </c>
      <c r="L165" s="28">
        <f>SUM(L56)</f>
        <v>0</v>
      </c>
    </row>
    <row r="166" spans="1:12" ht="12.75">
      <c r="A166" s="99" t="s">
        <v>471</v>
      </c>
      <c r="B166" s="100" t="s">
        <v>555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97" t="s">
        <v>601</v>
      </c>
      <c r="B167" s="98" t="s">
        <v>558</v>
      </c>
      <c r="C167" s="28">
        <f>SUM(C58+C59)</f>
        <v>127116</v>
      </c>
      <c r="D167" s="28">
        <f>SUM(D58+D59)</f>
        <v>-14518</v>
      </c>
      <c r="E167" s="28">
        <f>SUM(E58+E59)</f>
        <v>112598</v>
      </c>
      <c r="F167" s="28">
        <f>SUM(F58+F59)</f>
        <v>0</v>
      </c>
      <c r="G167" s="28">
        <f>SUM(G58+G59)</f>
        <v>112598</v>
      </c>
      <c r="H167" s="29"/>
      <c r="I167" s="29"/>
      <c r="J167" s="29"/>
      <c r="K167" s="29"/>
      <c r="L167" s="29"/>
    </row>
    <row r="168" spans="1:12" ht="12.75">
      <c r="A168" s="97" t="s">
        <v>600</v>
      </c>
      <c r="B168" s="148" t="s">
        <v>559</v>
      </c>
      <c r="C168" s="28">
        <f>SUM(C61)</f>
        <v>2206</v>
      </c>
      <c r="D168" s="28">
        <f>SUM(D61)</f>
        <v>10774</v>
      </c>
      <c r="E168" s="28">
        <f>SUM(E61)</f>
        <v>12980</v>
      </c>
      <c r="F168" s="28">
        <f>SUM(F61)</f>
        <v>0</v>
      </c>
      <c r="G168" s="28">
        <f>SUM(G61)</f>
        <v>12980</v>
      </c>
      <c r="H168" s="28"/>
      <c r="I168" s="28"/>
      <c r="J168" s="28"/>
      <c r="K168" s="28"/>
      <c r="L168" s="28"/>
    </row>
    <row r="169" spans="1:12" ht="12.75">
      <c r="A169" s="99" t="s">
        <v>471</v>
      </c>
      <c r="B169" s="96" t="s">
        <v>341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97" t="s">
        <v>596</v>
      </c>
      <c r="B170" s="98" t="s">
        <v>597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135"/>
      <c r="B171" s="143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01"/>
      <c r="B172" s="213" t="s">
        <v>456</v>
      </c>
      <c r="C172" s="211">
        <f>SUM(C65+C84+C111)</f>
        <v>364997</v>
      </c>
      <c r="D172" s="211">
        <f>SUM(D65+D84+D111)</f>
        <v>19341</v>
      </c>
      <c r="E172" s="211">
        <f>SUM(E65+E84+E111)</f>
        <v>384338</v>
      </c>
      <c r="F172" s="211">
        <f>SUM(F65+F84+F111)</f>
        <v>363</v>
      </c>
      <c r="G172" s="211">
        <f>SUM(G65+G84+G111)</f>
        <v>384701</v>
      </c>
      <c r="H172" s="203"/>
      <c r="I172" s="203"/>
      <c r="J172" s="203"/>
      <c r="K172" s="203"/>
      <c r="L172" s="203"/>
    </row>
    <row r="173" spans="1:12" ht="12.75">
      <c r="A173" s="201"/>
      <c r="B173" s="213" t="s">
        <v>356</v>
      </c>
      <c r="C173" s="203"/>
      <c r="D173" s="203"/>
      <c r="E173" s="203"/>
      <c r="F173" s="203"/>
      <c r="G173" s="203"/>
      <c r="H173" s="211">
        <f>SUM(H65+H84+H111)</f>
        <v>364997</v>
      </c>
      <c r="I173" s="211">
        <f>SUM(I65+I84+I111)</f>
        <v>19341</v>
      </c>
      <c r="J173" s="211">
        <f>SUM(J65+J84+J111)</f>
        <v>384338</v>
      </c>
      <c r="K173" s="211">
        <f>SUM(K65+K84+K111)</f>
        <v>363</v>
      </c>
      <c r="L173" s="211">
        <f>SUM(L65+L84+L111)</f>
        <v>384701</v>
      </c>
    </row>
    <row r="174" spans="1:12" ht="12.75">
      <c r="A174" s="135"/>
      <c r="B174" s="149" t="s">
        <v>457</v>
      </c>
      <c r="C174" s="30">
        <f aca="true" t="shared" si="14" ref="C174:J174">SUM(C84+C111)</f>
        <v>64886</v>
      </c>
      <c r="D174" s="30">
        <f t="shared" si="14"/>
        <v>1486</v>
      </c>
      <c r="E174" s="30">
        <f t="shared" si="14"/>
        <v>66372</v>
      </c>
      <c r="F174" s="30">
        <f>SUM(F84+F111)</f>
        <v>0</v>
      </c>
      <c r="G174" s="30">
        <f>SUM(G84+G111)</f>
        <v>66372</v>
      </c>
      <c r="H174" s="30">
        <f t="shared" si="14"/>
        <v>64886</v>
      </c>
      <c r="I174" s="30">
        <f t="shared" si="14"/>
        <v>1486</v>
      </c>
      <c r="J174" s="30">
        <f t="shared" si="14"/>
        <v>66372</v>
      </c>
      <c r="K174" s="30">
        <f>SUM(K84+K111)</f>
        <v>0</v>
      </c>
      <c r="L174" s="30">
        <f>SUM(L84+L111)</f>
        <v>66372</v>
      </c>
    </row>
    <row r="175" spans="1:12" ht="12.75">
      <c r="A175" s="201"/>
      <c r="B175" s="213" t="s">
        <v>357</v>
      </c>
      <c r="C175" s="211">
        <f>SUM(C172-C174)</f>
        <v>300111</v>
      </c>
      <c r="D175" s="211">
        <f>SUM(D172-D174)</f>
        <v>17855</v>
      </c>
      <c r="E175" s="211">
        <f>SUM(E172-E174)</f>
        <v>317966</v>
      </c>
      <c r="F175" s="211">
        <f>SUM(F172-F174)</f>
        <v>363</v>
      </c>
      <c r="G175" s="211">
        <f>SUM(G172-G174)</f>
        <v>318329</v>
      </c>
      <c r="H175" s="203"/>
      <c r="I175" s="203"/>
      <c r="J175" s="203"/>
      <c r="K175" s="203"/>
      <c r="L175" s="203"/>
    </row>
    <row r="176" spans="1:12" ht="12.75">
      <c r="A176" s="201"/>
      <c r="B176" s="214" t="s">
        <v>358</v>
      </c>
      <c r="C176" s="203"/>
      <c r="D176" s="203"/>
      <c r="E176" s="203"/>
      <c r="F176" s="203"/>
      <c r="G176" s="203"/>
      <c r="H176" s="211">
        <f>SUM(H173-H174)</f>
        <v>300111</v>
      </c>
      <c r="I176" s="211">
        <f>SUM(I173-I174)</f>
        <v>17855</v>
      </c>
      <c r="J176" s="211">
        <f>SUM(J173-J174)</f>
        <v>317966</v>
      </c>
      <c r="K176" s="211">
        <f>SUM(K173-K174)</f>
        <v>363</v>
      </c>
      <c r="L176" s="211">
        <f>SUM(L173-L174)</f>
        <v>318329</v>
      </c>
    </row>
    <row r="177" spans="1:12" ht="12.75">
      <c r="A177" s="135"/>
      <c r="B177" s="150" t="s">
        <v>458</v>
      </c>
      <c r="C177" s="30">
        <f>SUM(C66+C85+C112)</f>
        <v>18</v>
      </c>
      <c r="D177" s="30">
        <f>SUM(D66+D85+D112)</f>
        <v>1</v>
      </c>
      <c r="E177" s="30">
        <f>SUM(E66+E85+E112)</f>
        <v>2</v>
      </c>
      <c r="F177" s="30">
        <f>SUM(F66+F85+F112)</f>
        <v>0</v>
      </c>
      <c r="G177" s="30">
        <f>SUM(G66+G85+G112)</f>
        <v>2</v>
      </c>
      <c r="H177" s="29"/>
      <c r="I177" s="29"/>
      <c r="J177" s="29"/>
      <c r="K177" s="29"/>
      <c r="L177" s="29"/>
    </row>
    <row r="178" spans="1:12" ht="12.75">
      <c r="A178" s="135"/>
      <c r="B178" s="150" t="s">
        <v>459</v>
      </c>
      <c r="C178" s="30">
        <f>SUM(C67)</f>
        <v>69</v>
      </c>
      <c r="D178" s="30">
        <f>SUM(D67)</f>
        <v>0</v>
      </c>
      <c r="E178" s="30">
        <f>SUM(E67)</f>
        <v>69</v>
      </c>
      <c r="F178" s="30">
        <f>SUM(F67)</f>
        <v>0</v>
      </c>
      <c r="G178" s="30">
        <f>SUM(G67)</f>
        <v>69</v>
      </c>
      <c r="H178" s="29"/>
      <c r="I178" s="29"/>
      <c r="J178" s="29"/>
      <c r="K178" s="29"/>
      <c r="L178" s="29"/>
    </row>
    <row r="179" ht="23.25" customHeight="1">
      <c r="A179" s="1"/>
    </row>
    <row r="180" ht="23.25" customHeight="1">
      <c r="A180" s="216" t="s">
        <v>688</v>
      </c>
    </row>
    <row r="181" spans="1:12" ht="22.5">
      <c r="A181" s="201"/>
      <c r="B181" s="204" t="s">
        <v>438</v>
      </c>
      <c r="C181" s="205" t="s">
        <v>307</v>
      </c>
      <c r="D181" s="205" t="s">
        <v>1411</v>
      </c>
      <c r="E181" s="205" t="s">
        <v>1413</v>
      </c>
      <c r="F181" s="245" t="s">
        <v>1411</v>
      </c>
      <c r="G181" s="205" t="s">
        <v>1413</v>
      </c>
      <c r="H181" s="205" t="s">
        <v>307</v>
      </c>
      <c r="I181" s="205" t="s">
        <v>1411</v>
      </c>
      <c r="J181" s="205" t="s">
        <v>1412</v>
      </c>
      <c r="K181" s="205" t="s">
        <v>1412</v>
      </c>
      <c r="L181" s="205" t="s">
        <v>1412</v>
      </c>
    </row>
    <row r="182" spans="1:12" ht="12.75">
      <c r="A182" s="97" t="s">
        <v>463</v>
      </c>
      <c r="B182" s="137" t="s">
        <v>441</v>
      </c>
      <c r="C182" s="28">
        <f aca="true" t="shared" si="15" ref="C182:E183">SUM(C24+C76+C95)</f>
        <v>74395</v>
      </c>
      <c r="D182" s="28">
        <f t="shared" si="15"/>
        <v>2676</v>
      </c>
      <c r="E182" s="28">
        <f t="shared" si="15"/>
        <v>77071</v>
      </c>
      <c r="F182" s="28">
        <f>SUM(F24+F76+F95)</f>
        <v>0</v>
      </c>
      <c r="G182" s="28">
        <f>SUM(G24+G76+G95)</f>
        <v>77071</v>
      </c>
      <c r="H182" s="28"/>
      <c r="I182" s="28"/>
      <c r="J182" s="28"/>
      <c r="K182" s="28"/>
      <c r="L182" s="28"/>
    </row>
    <row r="183" spans="1:12" ht="12.75">
      <c r="A183" s="97" t="s">
        <v>464</v>
      </c>
      <c r="B183" s="101" t="s">
        <v>465</v>
      </c>
      <c r="C183" s="28">
        <f t="shared" si="15"/>
        <v>17107</v>
      </c>
      <c r="D183" s="28">
        <f t="shared" si="15"/>
        <v>432</v>
      </c>
      <c r="E183" s="28">
        <f t="shared" si="15"/>
        <v>17539</v>
      </c>
      <c r="F183" s="28">
        <f>SUM(F25+F77+F96)</f>
        <v>0</v>
      </c>
      <c r="G183" s="28">
        <f>SUM(G25+G77+G96)</f>
        <v>17539</v>
      </c>
      <c r="H183" s="28"/>
      <c r="I183" s="28"/>
      <c r="J183" s="28"/>
      <c r="K183" s="28"/>
      <c r="L183" s="28"/>
    </row>
    <row r="184" spans="1:12" ht="12.75">
      <c r="A184" s="97" t="s">
        <v>565</v>
      </c>
      <c r="B184" s="137" t="s">
        <v>657</v>
      </c>
      <c r="C184" s="28">
        <f>SUM(C26+C27+C78+C79+C97+C98)</f>
        <v>37958</v>
      </c>
      <c r="D184" s="28">
        <f>SUM(D26+D27+D78+D79+D97+D98)</f>
        <v>15462</v>
      </c>
      <c r="E184" s="28">
        <f>SUM(E26+E27+E78+E79+E97+E98)</f>
        <v>53420</v>
      </c>
      <c r="F184" s="28">
        <f>SUM(F26+F27+F78+F79+F97+F98)</f>
        <v>12921</v>
      </c>
      <c r="G184" s="28">
        <f>SUM(G26+G27+G78+G79+G97+G98)</f>
        <v>66341</v>
      </c>
      <c r="H184" s="28"/>
      <c r="I184" s="28"/>
      <c r="J184" s="28"/>
      <c r="K184" s="28"/>
      <c r="L184" s="28"/>
    </row>
    <row r="185" spans="1:12" ht="12.75">
      <c r="A185" s="97" t="s">
        <v>288</v>
      </c>
      <c r="B185" s="137" t="s">
        <v>585</v>
      </c>
      <c r="C185" s="28">
        <f aca="true" t="shared" si="16" ref="C185:E186">SUM(C35)</f>
        <v>18856</v>
      </c>
      <c r="D185" s="28">
        <f t="shared" si="16"/>
        <v>3851</v>
      </c>
      <c r="E185" s="28">
        <f t="shared" si="16"/>
        <v>22707</v>
      </c>
      <c r="F185" s="28">
        <f>SUM(F35)</f>
        <v>-13437</v>
      </c>
      <c r="G185" s="28">
        <f>SUM(G35)</f>
        <v>9270</v>
      </c>
      <c r="H185" s="28"/>
      <c r="I185" s="28"/>
      <c r="J185" s="28"/>
      <c r="K185" s="28"/>
      <c r="L185" s="28"/>
    </row>
    <row r="186" spans="1:12" ht="12.75">
      <c r="A186" s="97" t="s">
        <v>615</v>
      </c>
      <c r="B186" s="137" t="s">
        <v>616</v>
      </c>
      <c r="C186" s="28">
        <f t="shared" si="16"/>
        <v>960</v>
      </c>
      <c r="D186" s="28">
        <f t="shared" si="16"/>
        <v>0</v>
      </c>
      <c r="E186" s="28">
        <f t="shared" si="16"/>
        <v>960</v>
      </c>
      <c r="F186" s="28">
        <f>SUM(F36)</f>
        <v>789</v>
      </c>
      <c r="G186" s="28">
        <f>SUM(G36)</f>
        <v>1749</v>
      </c>
      <c r="H186" s="28"/>
      <c r="I186" s="28"/>
      <c r="J186" s="28"/>
      <c r="K186" s="28"/>
      <c r="L186" s="28"/>
    </row>
    <row r="187" spans="1:12" ht="12.75">
      <c r="A187" s="97" t="s">
        <v>624</v>
      </c>
      <c r="B187" s="137" t="s">
        <v>625</v>
      </c>
      <c r="C187" s="28">
        <f>SUM(C28)</f>
        <v>853</v>
      </c>
      <c r="D187" s="28">
        <f>SUM(D28)</f>
        <v>0</v>
      </c>
      <c r="E187" s="28">
        <f>SUM(E28)</f>
        <v>853</v>
      </c>
      <c r="F187" s="28">
        <f>SUM(F28)</f>
        <v>0</v>
      </c>
      <c r="G187" s="28">
        <f>SUM(G28)</f>
        <v>853</v>
      </c>
      <c r="H187" s="28"/>
      <c r="I187" s="28"/>
      <c r="J187" s="28"/>
      <c r="K187" s="28"/>
      <c r="L187" s="28"/>
    </row>
    <row r="188" spans="1:12" ht="12.75">
      <c r="A188" s="97" t="s">
        <v>626</v>
      </c>
      <c r="B188" s="137" t="s">
        <v>336</v>
      </c>
      <c r="C188" s="28">
        <f>SUM(C50+C51+C52)</f>
        <v>2413</v>
      </c>
      <c r="D188" s="28">
        <f>SUM(D50+D51+D52)</f>
        <v>0</v>
      </c>
      <c r="E188" s="28">
        <f>SUM(E50+E51+E52)</f>
        <v>2413</v>
      </c>
      <c r="F188" s="28">
        <f>SUM(F50+F51+F52)</f>
        <v>0</v>
      </c>
      <c r="G188" s="28">
        <f>SUM(G50+G51+G52)</f>
        <v>2413</v>
      </c>
      <c r="H188" s="28"/>
      <c r="I188" s="28"/>
      <c r="J188" s="28"/>
      <c r="K188" s="28"/>
      <c r="L188" s="28"/>
    </row>
    <row r="189" spans="1:12" ht="12.75">
      <c r="A189" s="97" t="s">
        <v>298</v>
      </c>
      <c r="B189" s="138" t="s">
        <v>659</v>
      </c>
      <c r="C189" s="28">
        <f>SUM(C58+C59+C60)</f>
        <v>130251</v>
      </c>
      <c r="D189" s="28">
        <f>SUM(D58+D59+D60)</f>
        <v>-14518</v>
      </c>
      <c r="E189" s="28">
        <f>SUM(E58+E59+E60)</f>
        <v>115733</v>
      </c>
      <c r="F189" s="28">
        <f>SUM(F58+F59+F60)</f>
        <v>0</v>
      </c>
      <c r="G189" s="28">
        <f>SUM(G58+G59+G60)</f>
        <v>115733</v>
      </c>
      <c r="H189" s="28"/>
      <c r="I189" s="28"/>
      <c r="J189" s="28"/>
      <c r="K189" s="28"/>
      <c r="L189" s="28"/>
    </row>
    <row r="190" spans="1:12" ht="12.75">
      <c r="A190" s="97" t="s">
        <v>600</v>
      </c>
      <c r="B190" s="138" t="s">
        <v>658</v>
      </c>
      <c r="C190" s="28">
        <f>SUM(C61)</f>
        <v>2206</v>
      </c>
      <c r="D190" s="28">
        <f>SUM(D61)</f>
        <v>10774</v>
      </c>
      <c r="E190" s="28">
        <f>SUM(E61)</f>
        <v>12980</v>
      </c>
      <c r="F190" s="28">
        <f>SUM(F61)</f>
        <v>0</v>
      </c>
      <c r="G190" s="28">
        <f>SUM(G61)</f>
        <v>12980</v>
      </c>
      <c r="H190" s="28"/>
      <c r="I190" s="28"/>
      <c r="J190" s="28"/>
      <c r="K190" s="28"/>
      <c r="L190" s="28"/>
    </row>
    <row r="191" spans="1:12" ht="12.75">
      <c r="A191" s="97" t="s">
        <v>622</v>
      </c>
      <c r="B191" s="138" t="s">
        <v>447</v>
      </c>
      <c r="C191" s="28">
        <f>SUM(C53)</f>
        <v>3463</v>
      </c>
      <c r="D191" s="28">
        <f>SUM(D53)</f>
        <v>0</v>
      </c>
      <c r="E191" s="28">
        <f>SUM(E53)</f>
        <v>3463</v>
      </c>
      <c r="F191" s="28">
        <f>SUM(F53)</f>
        <v>0</v>
      </c>
      <c r="G191" s="28">
        <f>SUM(G53)</f>
        <v>3463</v>
      </c>
      <c r="H191" s="28"/>
      <c r="I191" s="28"/>
      <c r="J191" s="28"/>
      <c r="K191" s="28"/>
      <c r="L191" s="28"/>
    </row>
    <row r="192" spans="1:12" ht="12.75">
      <c r="A192" s="97" t="s">
        <v>303</v>
      </c>
      <c r="B192" s="138" t="s">
        <v>634</v>
      </c>
      <c r="C192" s="28">
        <f>SUM(C37)</f>
        <v>76535</v>
      </c>
      <c r="D192" s="28">
        <f>SUM(D37)</f>
        <v>664</v>
      </c>
      <c r="E192" s="28">
        <f>SUM(E37)</f>
        <v>77199</v>
      </c>
      <c r="F192" s="28">
        <f>SUM(F37)</f>
        <v>90</v>
      </c>
      <c r="G192" s="28">
        <f>SUM(G37)</f>
        <v>77289</v>
      </c>
      <c r="H192" s="28"/>
      <c r="I192" s="28"/>
      <c r="J192" s="28"/>
      <c r="K192" s="28"/>
      <c r="L192" s="28"/>
    </row>
    <row r="193" spans="1:12" ht="12.75">
      <c r="A193" s="201"/>
      <c r="B193" s="204" t="s">
        <v>439</v>
      </c>
      <c r="C193" s="211">
        <f>SUM(C182:C192)</f>
        <v>364997</v>
      </c>
      <c r="D193" s="211">
        <f>SUM(D182:D192)</f>
        <v>19341</v>
      </c>
      <c r="E193" s="211">
        <f>SUM(E182:E192)</f>
        <v>384338</v>
      </c>
      <c r="F193" s="211">
        <f>SUM(F182:F192)</f>
        <v>363</v>
      </c>
      <c r="G193" s="211">
        <f>SUM(G182:G192)</f>
        <v>384701</v>
      </c>
      <c r="H193" s="212"/>
      <c r="I193" s="212"/>
      <c r="J193" s="212"/>
      <c r="K193" s="212"/>
      <c r="L193" s="212"/>
    </row>
    <row r="194" spans="1:12" ht="12.75">
      <c r="A194" s="135"/>
      <c r="B194" s="136" t="s">
        <v>440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ht="12.75">
      <c r="A195" s="97" t="s">
        <v>660</v>
      </c>
      <c r="B195" s="137" t="s">
        <v>310</v>
      </c>
      <c r="C195" s="28"/>
      <c r="D195" s="28"/>
      <c r="E195" s="28"/>
      <c r="F195" s="28"/>
      <c r="G195" s="28"/>
      <c r="H195" s="28">
        <f>SUM(H11+H12+H73+H91+H92)</f>
        <v>30748</v>
      </c>
      <c r="I195" s="28">
        <f>SUM(I11+I12+I73+I91+I92)</f>
        <v>0</v>
      </c>
      <c r="J195" s="28">
        <f>SUM(J11+J12+J73+J91+J92)</f>
        <v>30748</v>
      </c>
      <c r="K195" s="28">
        <f>SUM(K11+K12+K73+K91+K92)</f>
        <v>0</v>
      </c>
      <c r="L195" s="28">
        <f>SUM(L11+L12+L73+L91+L92)</f>
        <v>30748</v>
      </c>
    </row>
    <row r="196" spans="1:12" ht="12.75">
      <c r="A196" s="97" t="s">
        <v>578</v>
      </c>
      <c r="B196" s="137" t="s">
        <v>579</v>
      </c>
      <c r="C196" s="28"/>
      <c r="D196" s="28"/>
      <c r="E196" s="28"/>
      <c r="F196" s="28"/>
      <c r="G196" s="28"/>
      <c r="H196" s="28">
        <f>SUM(H13+H74+H93)</f>
        <v>7415</v>
      </c>
      <c r="I196" s="28">
        <f>SUM(I13+I74+I93)</f>
        <v>0</v>
      </c>
      <c r="J196" s="28">
        <f>SUM(J13+J74+J93)</f>
        <v>7415</v>
      </c>
      <c r="K196" s="28">
        <f>SUM(K13+K74+K93)</f>
        <v>0</v>
      </c>
      <c r="L196" s="28">
        <f>SUM(L13+L74+L93)</f>
        <v>7415</v>
      </c>
    </row>
    <row r="197" spans="1:12" ht="12.75">
      <c r="A197" s="97" t="s">
        <v>627</v>
      </c>
      <c r="B197" s="137" t="s">
        <v>563</v>
      </c>
      <c r="C197" s="28"/>
      <c r="D197" s="28"/>
      <c r="E197" s="28"/>
      <c r="F197" s="28"/>
      <c r="G197" s="28"/>
      <c r="H197" s="28">
        <f>SUM(H16+H17+H18+H19+H20+H21+H15)</f>
        <v>36000</v>
      </c>
      <c r="I197" s="28">
        <f>SUM(I16+I17+I18+I19+I20+I21+I15)</f>
        <v>0</v>
      </c>
      <c r="J197" s="28">
        <f>SUM(J16+J17+J18+J19+J20+J21+J15)</f>
        <v>36000</v>
      </c>
      <c r="K197" s="28">
        <f>SUM(K16+K17+K18+K19+K20+K21+K15)</f>
        <v>0</v>
      </c>
      <c r="L197" s="28">
        <f>SUM(L16+L17+L18+L19+L20+L21+L15)</f>
        <v>36000</v>
      </c>
    </row>
    <row r="198" spans="1:12" ht="19.5">
      <c r="A198" s="97" t="s">
        <v>631</v>
      </c>
      <c r="B198" s="139" t="s">
        <v>632</v>
      </c>
      <c r="C198" s="28"/>
      <c r="D198" s="28"/>
      <c r="E198" s="28"/>
      <c r="F198" s="28"/>
      <c r="G198" s="28"/>
      <c r="H198" s="28">
        <f>SUM(H22)</f>
        <v>48581</v>
      </c>
      <c r="I198" s="28">
        <f>SUM(I22)</f>
        <v>111292</v>
      </c>
      <c r="J198" s="28">
        <f>SUM(J22)</f>
        <v>159873</v>
      </c>
      <c r="K198" s="28">
        <f>SUM(K22+K141)</f>
        <v>-79958</v>
      </c>
      <c r="L198" s="28">
        <f>SUM(L22+L141)</f>
        <v>160236</v>
      </c>
    </row>
    <row r="199" spans="1:12" ht="12.75">
      <c r="A199" s="97" t="s">
        <v>582</v>
      </c>
      <c r="B199" s="140" t="s">
        <v>662</v>
      </c>
      <c r="C199" s="28"/>
      <c r="D199" s="28"/>
      <c r="E199" s="28"/>
      <c r="F199" s="28"/>
      <c r="G199" s="28"/>
      <c r="H199" s="28">
        <f>SUM(H30+H106)</f>
        <v>37078</v>
      </c>
      <c r="I199" s="28">
        <f>SUM(I30+I106)</f>
        <v>2566</v>
      </c>
      <c r="J199" s="28">
        <f>SUM(J30+J106)</f>
        <v>39644</v>
      </c>
      <c r="K199" s="28">
        <f>SUM(K30+K106)</f>
        <v>0</v>
      </c>
      <c r="L199" s="28">
        <f>SUM(L30+L106)</f>
        <v>39644</v>
      </c>
    </row>
    <row r="200" spans="1:12" ht="12.75">
      <c r="A200" s="97" t="s">
        <v>644</v>
      </c>
      <c r="B200" s="137" t="s">
        <v>661</v>
      </c>
      <c r="C200" s="28"/>
      <c r="D200" s="28"/>
      <c r="E200" s="28"/>
      <c r="F200" s="28"/>
      <c r="G200" s="28"/>
      <c r="H200" s="28">
        <f>SUM(H33+H107)</f>
        <v>70</v>
      </c>
      <c r="I200" s="28">
        <f>SUM(I33+I107)</f>
        <v>0</v>
      </c>
      <c r="J200" s="28">
        <f>SUM(J33+J107)</f>
        <v>70</v>
      </c>
      <c r="K200" s="28">
        <f>SUM(K33+K107)</f>
        <v>0</v>
      </c>
      <c r="L200" s="28">
        <f>SUM(L33+L107)</f>
        <v>70</v>
      </c>
    </row>
    <row r="201" spans="1:12" ht="14.25" customHeight="1">
      <c r="A201" s="97" t="s">
        <v>617</v>
      </c>
      <c r="B201" s="139" t="s">
        <v>618</v>
      </c>
      <c r="C201" s="28"/>
      <c r="D201" s="28"/>
      <c r="E201" s="28"/>
      <c r="F201" s="28"/>
      <c r="G201" s="28"/>
      <c r="H201" s="28">
        <f>SUM(H43)</f>
        <v>36274</v>
      </c>
      <c r="I201" s="28">
        <f>SUM(I43)</f>
        <v>0</v>
      </c>
      <c r="J201" s="28">
        <f>SUM(J43)</f>
        <v>36274</v>
      </c>
      <c r="K201" s="28">
        <f>SUM(K43)</f>
        <v>80321</v>
      </c>
      <c r="L201" s="28">
        <f>SUM(L43)</f>
        <v>36274</v>
      </c>
    </row>
    <row r="202" spans="1:12" ht="12.75">
      <c r="A202" s="97" t="s">
        <v>621</v>
      </c>
      <c r="B202" s="138" t="s">
        <v>445</v>
      </c>
      <c r="C202" s="28"/>
      <c r="D202" s="28"/>
      <c r="E202" s="28"/>
      <c r="F202" s="28"/>
      <c r="G202" s="28"/>
      <c r="H202" s="28">
        <f>SUM(H48)</f>
        <v>3463</v>
      </c>
      <c r="I202" s="28">
        <f>SUM(I48)</f>
        <v>0</v>
      </c>
      <c r="J202" s="28">
        <f>SUM(J48)</f>
        <v>3463</v>
      </c>
      <c r="K202" s="28">
        <f>SUM(K48)</f>
        <v>0</v>
      </c>
      <c r="L202" s="28">
        <f>SUM(L48)</f>
        <v>3463</v>
      </c>
    </row>
    <row r="203" spans="1:12" ht="12.75">
      <c r="A203" s="97" t="s">
        <v>807</v>
      </c>
      <c r="B203" s="138" t="s">
        <v>333</v>
      </c>
      <c r="C203" s="28"/>
      <c r="D203" s="28"/>
      <c r="E203" s="28"/>
      <c r="F203" s="28"/>
      <c r="G203" s="28"/>
      <c r="H203" s="28">
        <f>SUM(H45+H46+H47)</f>
        <v>99977</v>
      </c>
      <c r="I203" s="28">
        <f>SUM(I45+I46+I47)</f>
        <v>-90768</v>
      </c>
      <c r="J203" s="28">
        <f>SUM(J45+J46+J47)</f>
        <v>9209</v>
      </c>
      <c r="K203" s="28">
        <f>SUM(K45+K46+K47)</f>
        <v>0</v>
      </c>
      <c r="L203" s="28">
        <f>SUM(L45+L46+L47)</f>
        <v>9209</v>
      </c>
    </row>
    <row r="204" spans="1:12" ht="12.75">
      <c r="A204" s="97" t="s">
        <v>604</v>
      </c>
      <c r="B204" s="138" t="s">
        <v>300</v>
      </c>
      <c r="C204" s="28"/>
      <c r="D204" s="28"/>
      <c r="E204" s="28"/>
      <c r="F204" s="28"/>
      <c r="G204" s="28"/>
      <c r="H204" s="28">
        <f>SUM(H55+H56)</f>
        <v>3135</v>
      </c>
      <c r="I204" s="28">
        <f>SUM(I55+I56)</f>
        <v>0</v>
      </c>
      <c r="J204" s="28">
        <f>SUM(J55+J56)</f>
        <v>3135</v>
      </c>
      <c r="K204" s="28">
        <f>SUM(K55+K56)</f>
        <v>0</v>
      </c>
      <c r="L204" s="28">
        <f>SUM(L55+L56)</f>
        <v>3135</v>
      </c>
    </row>
    <row r="205" spans="1:12" ht="12.75">
      <c r="A205" s="97" t="s">
        <v>587</v>
      </c>
      <c r="B205" s="138" t="s">
        <v>588</v>
      </c>
      <c r="C205" s="28"/>
      <c r="D205" s="28"/>
      <c r="E205" s="28"/>
      <c r="F205" s="28"/>
      <c r="G205" s="28"/>
      <c r="H205" s="28">
        <f>SUM(H40+H83+H110)</f>
        <v>15721</v>
      </c>
      <c r="I205" s="28">
        <f>SUM(I40+I83+I110)</f>
        <v>-5058</v>
      </c>
      <c r="J205" s="28">
        <f>SUM(J40+J83+J110)</f>
        <v>10663</v>
      </c>
      <c r="K205" s="28">
        <f>SUM(K40+K83+K110)</f>
        <v>0</v>
      </c>
      <c r="L205" s="28">
        <f>SUM(L40+L83+L110)</f>
        <v>10663</v>
      </c>
    </row>
    <row r="206" spans="1:12" ht="12.75">
      <c r="A206" s="97" t="s">
        <v>485</v>
      </c>
      <c r="B206" s="138" t="s">
        <v>634</v>
      </c>
      <c r="C206" s="28"/>
      <c r="D206" s="28"/>
      <c r="E206" s="28"/>
      <c r="F206" s="28"/>
      <c r="G206" s="28"/>
      <c r="H206" s="28">
        <f>SUM(H82+H109)</f>
        <v>46535</v>
      </c>
      <c r="I206" s="28">
        <f>SUM(I82+I109)</f>
        <v>1309</v>
      </c>
      <c r="J206" s="28">
        <f>SUM(J82+J109)</f>
        <v>47844</v>
      </c>
      <c r="K206" s="28">
        <f>SUM(K82+K109)</f>
        <v>0</v>
      </c>
      <c r="L206" s="28">
        <f>SUM(L82+L109)</f>
        <v>47844</v>
      </c>
    </row>
    <row r="207" spans="1:12" ht="12.75">
      <c r="A207" s="201"/>
      <c r="B207" s="204" t="s">
        <v>443</v>
      </c>
      <c r="C207" s="211"/>
      <c r="D207" s="211"/>
      <c r="E207" s="211"/>
      <c r="F207" s="211"/>
      <c r="G207" s="211"/>
      <c r="H207" s="211">
        <f>SUM(H195:H206)</f>
        <v>364997</v>
      </c>
      <c r="I207" s="211">
        <f>SUM(I195:I206)</f>
        <v>19341</v>
      </c>
      <c r="J207" s="211">
        <f>SUM(J195:J206)</f>
        <v>384338</v>
      </c>
      <c r="K207" s="211">
        <f>SUM(K195:K206)</f>
        <v>363</v>
      </c>
      <c r="L207" s="211">
        <f>SUM(L195:L206)</f>
        <v>384701</v>
      </c>
    </row>
    <row r="209" ht="12.75">
      <c r="I209" s="3"/>
    </row>
    <row r="210" spans="8:9" ht="12.75">
      <c r="H210" s="217" t="s">
        <v>696</v>
      </c>
      <c r="I210" s="3">
        <f>I207-D193</f>
        <v>0</v>
      </c>
    </row>
  </sheetData>
  <sheetProtection/>
  <mergeCells count="6">
    <mergeCell ref="A2:J2"/>
    <mergeCell ref="A3:J3"/>
    <mergeCell ref="A5:A6"/>
    <mergeCell ref="B5:B6"/>
    <mergeCell ref="H5:L5"/>
    <mergeCell ref="C5:G5"/>
  </mergeCells>
  <printOptions/>
  <pageMargins left="0.7480314960629921" right="0.7480314960629921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&amp;C&amp;P</oddFooter>
  </headerFooter>
  <rowBreaks count="1" manualBreakCount="1">
    <brk id="17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6">
      <selection activeCell="F10" sqref="F10"/>
    </sheetView>
  </sheetViews>
  <sheetFormatPr defaultColWidth="9.140625" defaultRowHeight="12.75"/>
  <cols>
    <col min="1" max="1" width="14.7109375" style="0" customWidth="1"/>
    <col min="2" max="2" width="13.421875" style="0" customWidth="1"/>
    <col min="3" max="3" width="10.57421875" style="0" customWidth="1"/>
    <col min="5" max="5" width="10.00390625" style="0" bestFit="1" customWidth="1"/>
    <col min="6" max="6" width="11.421875" style="0" customWidth="1"/>
  </cols>
  <sheetData>
    <row r="2" ht="12.75">
      <c r="F2" s="74" t="s">
        <v>254</v>
      </c>
    </row>
    <row r="5" spans="1:6" ht="50.25" customHeight="1">
      <c r="A5" s="316" t="s">
        <v>255</v>
      </c>
      <c r="B5" s="316"/>
      <c r="C5" s="316"/>
      <c r="D5" s="316"/>
      <c r="E5" s="316"/>
      <c r="F5" s="316"/>
    </row>
    <row r="7" spans="1:6" ht="33.75">
      <c r="A7" s="126" t="s">
        <v>823</v>
      </c>
      <c r="B7" s="126" t="s">
        <v>824</v>
      </c>
      <c r="C7" s="126" t="s">
        <v>825</v>
      </c>
      <c r="D7" s="126" t="s">
        <v>258</v>
      </c>
      <c r="E7" s="126" t="s">
        <v>826</v>
      </c>
      <c r="F7" s="126" t="s">
        <v>827</v>
      </c>
    </row>
    <row r="8" spans="1:6" ht="22.5">
      <c r="A8" s="25">
        <v>1446000</v>
      </c>
      <c r="B8" s="126" t="s">
        <v>828</v>
      </c>
      <c r="C8" s="23">
        <v>1746</v>
      </c>
      <c r="D8" s="164">
        <v>0.000474</v>
      </c>
      <c r="E8" s="165">
        <v>685.4</v>
      </c>
      <c r="F8" s="25">
        <f>SUM(C8*E8)</f>
        <v>1196708.4</v>
      </c>
    </row>
    <row r="9" spans="1:6" ht="22.5">
      <c r="A9" s="25">
        <v>15311883</v>
      </c>
      <c r="B9" s="126" t="s">
        <v>828</v>
      </c>
      <c r="C9" s="23">
        <v>1746</v>
      </c>
      <c r="D9" s="164">
        <v>0.000474</v>
      </c>
      <c r="E9" s="165">
        <v>7257.83</v>
      </c>
      <c r="F9" s="25">
        <f>SUM(C9*E9)</f>
        <v>12672171.18</v>
      </c>
    </row>
    <row r="10" spans="1:6" ht="12.75">
      <c r="A10" s="176" t="s">
        <v>285</v>
      </c>
      <c r="B10" s="177"/>
      <c r="C10" s="62"/>
      <c r="D10" s="164"/>
      <c r="E10" s="165"/>
      <c r="F10" s="25">
        <v>-12672171</v>
      </c>
    </row>
    <row r="11" spans="1:6" ht="26.25" customHeight="1">
      <c r="A11" s="317" t="s">
        <v>256</v>
      </c>
      <c r="B11" s="318"/>
      <c r="C11" s="319"/>
      <c r="D11" s="164"/>
      <c r="E11" s="165"/>
      <c r="F11" s="24">
        <f>SUM(F8:F10)</f>
        <v>1196708.58</v>
      </c>
    </row>
    <row r="12" spans="1:6" ht="22.5">
      <c r="A12" s="126" t="s">
        <v>257</v>
      </c>
      <c r="B12" s="23"/>
      <c r="C12" s="23"/>
      <c r="D12" s="164"/>
      <c r="E12" s="165"/>
      <c r="F12" s="25"/>
    </row>
    <row r="13" spans="1:6" ht="12.75">
      <c r="A13" s="25" t="s">
        <v>829</v>
      </c>
      <c r="B13" s="23"/>
      <c r="C13" s="23"/>
      <c r="D13" s="164"/>
      <c r="E13" s="165"/>
      <c r="F13" s="25">
        <v>1446000</v>
      </c>
    </row>
    <row r="14" spans="1:6" ht="12.75">
      <c r="A14" s="25" t="s">
        <v>829</v>
      </c>
      <c r="B14" s="23"/>
      <c r="C14" s="23"/>
      <c r="D14" s="164"/>
      <c r="E14" s="165"/>
      <c r="F14" s="25">
        <v>15311883</v>
      </c>
    </row>
    <row r="15" spans="1:6" ht="12.75">
      <c r="A15" s="25" t="s">
        <v>829</v>
      </c>
      <c r="B15" s="23"/>
      <c r="C15" s="23"/>
      <c r="D15" s="164"/>
      <c r="E15" s="165"/>
      <c r="F15" s="25">
        <v>901320</v>
      </c>
    </row>
    <row r="16" spans="1:6" ht="24" customHeight="1">
      <c r="A16" s="15" t="s">
        <v>259</v>
      </c>
      <c r="B16" s="15"/>
      <c r="C16" s="15"/>
      <c r="D16" s="15"/>
      <c r="E16" s="15"/>
      <c r="F16" s="24">
        <f>SUM(F13:F15)</f>
        <v>17659203</v>
      </c>
    </row>
    <row r="17" spans="1:6" ht="26.25" customHeight="1">
      <c r="A17" s="301" t="s">
        <v>260</v>
      </c>
      <c r="B17" s="320"/>
      <c r="C17" s="320"/>
      <c r="D17" s="302"/>
      <c r="E17" s="71"/>
      <c r="F17" s="24">
        <f>SUM(F16+F11)</f>
        <v>18855911.58</v>
      </c>
    </row>
    <row r="20" ht="12.75">
      <c r="A20" s="166" t="s">
        <v>264</v>
      </c>
    </row>
    <row r="21" ht="12.75">
      <c r="A21" s="166" t="s">
        <v>302</v>
      </c>
    </row>
    <row r="22" ht="12.75">
      <c r="A22" s="166" t="s">
        <v>265</v>
      </c>
    </row>
    <row r="23" ht="12.75">
      <c r="A23" s="166"/>
    </row>
    <row r="24" ht="12.75">
      <c r="A24" s="166" t="s">
        <v>266</v>
      </c>
    </row>
    <row r="25" ht="12.75">
      <c r="A25" s="166" t="s">
        <v>261</v>
      </c>
    </row>
    <row r="26" ht="12.75">
      <c r="A26" s="166" t="s">
        <v>262</v>
      </c>
    </row>
    <row r="27" ht="12.75">
      <c r="A27" s="166" t="s">
        <v>263</v>
      </c>
    </row>
    <row r="28" ht="12.75">
      <c r="A28" s="166"/>
    </row>
    <row r="29" ht="12.75">
      <c r="A29" s="166" t="s">
        <v>267</v>
      </c>
    </row>
    <row r="30" ht="12.75">
      <c r="A30" s="166" t="s">
        <v>268</v>
      </c>
    </row>
    <row r="31" ht="12.75">
      <c r="A31" s="166" t="s">
        <v>269</v>
      </c>
    </row>
    <row r="32" ht="12.75">
      <c r="A32" s="166" t="s">
        <v>270</v>
      </c>
    </row>
    <row r="33" ht="12.75">
      <c r="A33" s="166" t="s">
        <v>271</v>
      </c>
    </row>
    <row r="35" ht="12.75">
      <c r="A35" s="166" t="s">
        <v>286</v>
      </c>
    </row>
    <row r="36" ht="12.75">
      <c r="A36" s="166" t="s">
        <v>287</v>
      </c>
    </row>
  </sheetData>
  <sheetProtection/>
  <mergeCells count="3">
    <mergeCell ref="A5:F5"/>
    <mergeCell ref="A11:C11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2"/>
  <sheetViews>
    <sheetView zoomScalePageLayoutView="0" workbookViewId="0" topLeftCell="A34">
      <selection activeCell="G10" sqref="G10"/>
    </sheetView>
  </sheetViews>
  <sheetFormatPr defaultColWidth="9.140625" defaultRowHeight="12.75"/>
  <cols>
    <col min="1" max="1" width="6.7109375" style="74" customWidth="1"/>
    <col min="2" max="2" width="7.28125" style="74" customWidth="1"/>
    <col min="3" max="3" width="28.00390625" style="74" customWidth="1"/>
    <col min="4" max="4" width="12.140625" style="75" customWidth="1"/>
    <col min="5" max="5" width="11.00390625" style="75" customWidth="1"/>
    <col min="6" max="6" width="11.8515625" style="74" customWidth="1"/>
    <col min="7" max="7" width="10.28125" style="75" customWidth="1"/>
  </cols>
  <sheetData>
    <row r="1" ht="12.75">
      <c r="G1" s="75" t="s">
        <v>284</v>
      </c>
    </row>
    <row r="2" spans="1:7" ht="45">
      <c r="A2" s="162" t="s">
        <v>831</v>
      </c>
      <c r="B2" s="163" t="s">
        <v>832</v>
      </c>
      <c r="C2" s="162" t="s">
        <v>833</v>
      </c>
      <c r="D2" s="163" t="s">
        <v>834</v>
      </c>
      <c r="E2" s="163" t="s">
        <v>835</v>
      </c>
      <c r="F2" s="163" t="s">
        <v>836</v>
      </c>
      <c r="G2" s="162" t="s">
        <v>837</v>
      </c>
    </row>
    <row r="3" spans="1:7" ht="12.75">
      <c r="A3" s="160" t="s">
        <v>838</v>
      </c>
      <c r="B3" s="160" t="s">
        <v>839</v>
      </c>
      <c r="C3" s="160" t="s">
        <v>840</v>
      </c>
      <c r="D3" s="25">
        <v>911000</v>
      </c>
      <c r="E3" s="25">
        <v>0</v>
      </c>
      <c r="F3" s="25">
        <f>D3-E3</f>
        <v>911000</v>
      </c>
      <c r="G3" s="25"/>
    </row>
    <row r="4" spans="1:7" ht="12.75">
      <c r="A4" s="160" t="s">
        <v>841</v>
      </c>
      <c r="B4" s="160" t="s">
        <v>839</v>
      </c>
      <c r="C4" s="160" t="s">
        <v>842</v>
      </c>
      <c r="D4" s="25">
        <v>925000</v>
      </c>
      <c r="E4" s="25">
        <v>0</v>
      </c>
      <c r="F4" s="25">
        <f aca="true" t="shared" si="0" ref="F4:F67">D4-E4</f>
        <v>925000</v>
      </c>
      <c r="G4" s="25"/>
    </row>
    <row r="5" spans="1:7" ht="12.75">
      <c r="A5" s="160" t="s">
        <v>843</v>
      </c>
      <c r="B5" s="160" t="s">
        <v>839</v>
      </c>
      <c r="C5" s="160" t="s">
        <v>844</v>
      </c>
      <c r="D5" s="25">
        <v>755000</v>
      </c>
      <c r="E5" s="25">
        <v>0</v>
      </c>
      <c r="F5" s="25">
        <f t="shared" si="0"/>
        <v>755000</v>
      </c>
      <c r="G5" s="25"/>
    </row>
    <row r="6" spans="1:7" ht="12.75">
      <c r="A6" s="160" t="s">
        <v>845</v>
      </c>
      <c r="B6" s="160" t="s">
        <v>839</v>
      </c>
      <c r="C6" s="160" t="s">
        <v>846</v>
      </c>
      <c r="D6" s="25">
        <v>1298000</v>
      </c>
      <c r="E6" s="25">
        <v>0</v>
      </c>
      <c r="F6" s="25">
        <f t="shared" si="0"/>
        <v>1298000</v>
      </c>
      <c r="G6" s="25"/>
    </row>
    <row r="7" spans="1:7" ht="12.75">
      <c r="A7" s="160" t="s">
        <v>847</v>
      </c>
      <c r="B7" s="160" t="s">
        <v>839</v>
      </c>
      <c r="C7" s="160" t="s">
        <v>848</v>
      </c>
      <c r="D7" s="25">
        <v>925000</v>
      </c>
      <c r="E7" s="25">
        <v>0</v>
      </c>
      <c r="F7" s="25">
        <f t="shared" si="0"/>
        <v>925000</v>
      </c>
      <c r="G7" s="25"/>
    </row>
    <row r="8" spans="1:7" ht="12.75">
      <c r="A8" s="160" t="s">
        <v>849</v>
      </c>
      <c r="B8" s="160" t="s">
        <v>839</v>
      </c>
      <c r="C8" s="160" t="s">
        <v>844</v>
      </c>
      <c r="D8" s="25">
        <v>755000</v>
      </c>
      <c r="E8" s="25">
        <v>0</v>
      </c>
      <c r="F8" s="25">
        <f t="shared" si="0"/>
        <v>755000</v>
      </c>
      <c r="G8" s="25"/>
    </row>
    <row r="9" spans="1:7" ht="12.75">
      <c r="A9" s="160" t="s">
        <v>850</v>
      </c>
      <c r="B9" s="160" t="s">
        <v>839</v>
      </c>
      <c r="C9" s="160" t="s">
        <v>851</v>
      </c>
      <c r="D9" s="25">
        <v>1418000</v>
      </c>
      <c r="E9" s="25">
        <v>0</v>
      </c>
      <c r="F9" s="25">
        <f t="shared" si="0"/>
        <v>1418000</v>
      </c>
      <c r="G9" s="25"/>
    </row>
    <row r="10" spans="1:7" ht="12.75">
      <c r="A10" s="160" t="s">
        <v>852</v>
      </c>
      <c r="B10" s="160" t="s">
        <v>839</v>
      </c>
      <c r="C10" s="160" t="s">
        <v>853</v>
      </c>
      <c r="D10" s="25">
        <v>1019000</v>
      </c>
      <c r="E10" s="25">
        <v>0</v>
      </c>
      <c r="F10" s="25">
        <f t="shared" si="0"/>
        <v>1019000</v>
      </c>
      <c r="G10" s="25"/>
    </row>
    <row r="11" spans="1:7" ht="12.75">
      <c r="A11" s="160" t="s">
        <v>854</v>
      </c>
      <c r="B11" s="160" t="s">
        <v>839</v>
      </c>
      <c r="C11" s="160" t="s">
        <v>855</v>
      </c>
      <c r="D11" s="25">
        <v>560000</v>
      </c>
      <c r="E11" s="25">
        <v>0</v>
      </c>
      <c r="F11" s="25">
        <f t="shared" si="0"/>
        <v>560000</v>
      </c>
      <c r="G11" s="25"/>
    </row>
    <row r="12" spans="1:7" ht="12.75">
      <c r="A12" s="160" t="s">
        <v>856</v>
      </c>
      <c r="B12" s="160" t="s">
        <v>839</v>
      </c>
      <c r="C12" s="160" t="s">
        <v>857</v>
      </c>
      <c r="D12" s="25">
        <v>45000</v>
      </c>
      <c r="E12" s="25">
        <v>0</v>
      </c>
      <c r="F12" s="25">
        <f t="shared" si="0"/>
        <v>45000</v>
      </c>
      <c r="G12" s="25"/>
    </row>
    <row r="13" spans="1:7" ht="12.75">
      <c r="A13" s="160" t="s">
        <v>858</v>
      </c>
      <c r="B13" s="160" t="s">
        <v>839</v>
      </c>
      <c r="C13" s="160" t="s">
        <v>859</v>
      </c>
      <c r="D13" s="25">
        <v>340000</v>
      </c>
      <c r="E13" s="25">
        <v>0</v>
      </c>
      <c r="F13" s="25">
        <f t="shared" si="0"/>
        <v>340000</v>
      </c>
      <c r="G13" s="25"/>
    </row>
    <row r="14" spans="1:7" ht="12.75">
      <c r="A14" s="160" t="s">
        <v>860</v>
      </c>
      <c r="B14" s="160" t="s">
        <v>839</v>
      </c>
      <c r="C14" s="160" t="s">
        <v>859</v>
      </c>
      <c r="D14" s="25">
        <v>131000</v>
      </c>
      <c r="E14" s="25">
        <v>0</v>
      </c>
      <c r="F14" s="25">
        <f t="shared" si="0"/>
        <v>131000</v>
      </c>
      <c r="G14" s="25"/>
    </row>
    <row r="15" spans="1:7" ht="12.75">
      <c r="A15" s="160" t="s">
        <v>861</v>
      </c>
      <c r="B15" s="160" t="s">
        <v>839</v>
      </c>
      <c r="C15" s="160" t="s">
        <v>862</v>
      </c>
      <c r="D15" s="25">
        <v>884000</v>
      </c>
      <c r="E15" s="25">
        <v>0</v>
      </c>
      <c r="F15" s="25">
        <f t="shared" si="0"/>
        <v>884000</v>
      </c>
      <c r="G15" s="25"/>
    </row>
    <row r="16" spans="1:7" ht="12.75">
      <c r="A16" s="160" t="s">
        <v>863</v>
      </c>
      <c r="B16" s="160" t="s">
        <v>839</v>
      </c>
      <c r="C16" s="160" t="s">
        <v>864</v>
      </c>
      <c r="D16" s="25">
        <v>42000</v>
      </c>
      <c r="E16" s="25">
        <v>0</v>
      </c>
      <c r="F16" s="25">
        <f t="shared" si="0"/>
        <v>42000</v>
      </c>
      <c r="G16" s="25"/>
    </row>
    <row r="17" spans="1:7" ht="12.75">
      <c r="A17" s="160" t="s">
        <v>865</v>
      </c>
      <c r="B17" s="160" t="s">
        <v>839</v>
      </c>
      <c r="C17" s="160" t="s">
        <v>866</v>
      </c>
      <c r="D17" s="25">
        <v>471000</v>
      </c>
      <c r="E17" s="25">
        <v>0</v>
      </c>
      <c r="F17" s="25">
        <f t="shared" si="0"/>
        <v>471000</v>
      </c>
      <c r="G17" s="25"/>
    </row>
    <row r="18" spans="1:7" ht="12.75">
      <c r="A18" s="160" t="s">
        <v>867</v>
      </c>
      <c r="B18" s="160" t="s">
        <v>839</v>
      </c>
      <c r="C18" s="160" t="s">
        <v>868</v>
      </c>
      <c r="D18" s="25">
        <v>135000</v>
      </c>
      <c r="E18" s="25">
        <v>0</v>
      </c>
      <c r="F18" s="25">
        <f t="shared" si="0"/>
        <v>135000</v>
      </c>
      <c r="G18" s="25"/>
    </row>
    <row r="19" spans="1:7" ht="12.75">
      <c r="A19" s="160" t="s">
        <v>869</v>
      </c>
      <c r="B19" s="160" t="s">
        <v>839</v>
      </c>
      <c r="C19" s="160" t="s">
        <v>870</v>
      </c>
      <c r="D19" s="25">
        <v>39000</v>
      </c>
      <c r="E19" s="25">
        <v>0</v>
      </c>
      <c r="F19" s="25">
        <f t="shared" si="0"/>
        <v>39000</v>
      </c>
      <c r="G19" s="25"/>
    </row>
    <row r="20" spans="1:7" ht="12.75">
      <c r="A20" s="160" t="s">
        <v>871</v>
      </c>
      <c r="B20" s="160" t="s">
        <v>839</v>
      </c>
      <c r="C20" s="160" t="s">
        <v>872</v>
      </c>
      <c r="D20" s="25">
        <v>1029000</v>
      </c>
      <c r="E20" s="25">
        <v>0</v>
      </c>
      <c r="F20" s="25">
        <f t="shared" si="0"/>
        <v>1029000</v>
      </c>
      <c r="G20" s="25"/>
    </row>
    <row r="21" spans="1:7" ht="12.75">
      <c r="A21" s="160" t="s">
        <v>873</v>
      </c>
      <c r="B21" s="160" t="s">
        <v>839</v>
      </c>
      <c r="C21" s="160" t="s">
        <v>874</v>
      </c>
      <c r="D21" s="25">
        <v>934000</v>
      </c>
      <c r="E21" s="25">
        <v>0</v>
      </c>
      <c r="F21" s="25">
        <f t="shared" si="0"/>
        <v>934000</v>
      </c>
      <c r="G21" s="25"/>
    </row>
    <row r="22" spans="1:7" ht="12.75">
      <c r="A22" s="160" t="s">
        <v>875</v>
      </c>
      <c r="B22" s="160" t="s">
        <v>839</v>
      </c>
      <c r="C22" s="160" t="s">
        <v>876</v>
      </c>
      <c r="D22" s="25">
        <v>790000</v>
      </c>
      <c r="E22" s="25">
        <v>0</v>
      </c>
      <c r="F22" s="25">
        <f t="shared" si="0"/>
        <v>790000</v>
      </c>
      <c r="G22" s="25"/>
    </row>
    <row r="23" spans="1:7" ht="12.75">
      <c r="A23" s="160" t="s">
        <v>877</v>
      </c>
      <c r="B23" s="160" t="s">
        <v>839</v>
      </c>
      <c r="C23" s="160" t="s">
        <v>878</v>
      </c>
      <c r="D23" s="25">
        <v>110000</v>
      </c>
      <c r="E23" s="25">
        <v>0</v>
      </c>
      <c r="F23" s="25">
        <f t="shared" si="0"/>
        <v>110000</v>
      </c>
      <c r="G23" s="25"/>
    </row>
    <row r="24" spans="1:7" ht="12.75">
      <c r="A24" s="160" t="s">
        <v>879</v>
      </c>
      <c r="B24" s="160" t="s">
        <v>839</v>
      </c>
      <c r="C24" s="160" t="s">
        <v>880</v>
      </c>
      <c r="D24" s="25">
        <v>119000</v>
      </c>
      <c r="E24" s="25">
        <v>0</v>
      </c>
      <c r="F24" s="25">
        <f t="shared" si="0"/>
        <v>119000</v>
      </c>
      <c r="G24" s="25"/>
    </row>
    <row r="25" spans="1:7" ht="12.75">
      <c r="A25" s="160" t="s">
        <v>881</v>
      </c>
      <c r="B25" s="160" t="s">
        <v>839</v>
      </c>
      <c r="C25" s="160" t="s">
        <v>880</v>
      </c>
      <c r="D25" s="25">
        <v>154000</v>
      </c>
      <c r="E25" s="25">
        <v>0</v>
      </c>
      <c r="F25" s="25">
        <f t="shared" si="0"/>
        <v>154000</v>
      </c>
      <c r="G25" s="25"/>
    </row>
    <row r="26" spans="1:7" ht="12.75">
      <c r="A26" s="160" t="s">
        <v>882</v>
      </c>
      <c r="B26" s="160" t="s">
        <v>839</v>
      </c>
      <c r="C26" s="160" t="s">
        <v>880</v>
      </c>
      <c r="D26" s="25">
        <v>326000</v>
      </c>
      <c r="E26" s="25">
        <v>0</v>
      </c>
      <c r="F26" s="25">
        <f t="shared" si="0"/>
        <v>326000</v>
      </c>
      <c r="G26" s="25"/>
    </row>
    <row r="27" spans="1:7" ht="12.75">
      <c r="A27" s="160" t="s">
        <v>883</v>
      </c>
      <c r="B27" s="160" t="s">
        <v>839</v>
      </c>
      <c r="C27" s="160" t="s">
        <v>880</v>
      </c>
      <c r="D27" s="25">
        <v>515000</v>
      </c>
      <c r="E27" s="25">
        <v>0</v>
      </c>
      <c r="F27" s="25">
        <f t="shared" si="0"/>
        <v>515000</v>
      </c>
      <c r="G27" s="25"/>
    </row>
    <row r="28" spans="1:7" ht="12.75">
      <c r="A28" s="160" t="s">
        <v>884</v>
      </c>
      <c r="B28" s="160" t="s">
        <v>839</v>
      </c>
      <c r="C28" s="160" t="s">
        <v>885</v>
      </c>
      <c r="D28" s="25">
        <v>297000</v>
      </c>
      <c r="E28" s="25">
        <v>0</v>
      </c>
      <c r="F28" s="25">
        <f t="shared" si="0"/>
        <v>297000</v>
      </c>
      <c r="G28" s="25"/>
    </row>
    <row r="29" spans="1:7" ht="12.75">
      <c r="A29" s="160" t="s">
        <v>886</v>
      </c>
      <c r="B29" s="160" t="s">
        <v>839</v>
      </c>
      <c r="C29" s="160" t="s">
        <v>887</v>
      </c>
      <c r="D29" s="25">
        <v>803000</v>
      </c>
      <c r="E29" s="25">
        <v>0</v>
      </c>
      <c r="F29" s="25">
        <f t="shared" si="0"/>
        <v>803000</v>
      </c>
      <c r="G29" s="25"/>
    </row>
    <row r="30" spans="1:7" ht="12.75">
      <c r="A30" s="160" t="s">
        <v>888</v>
      </c>
      <c r="B30" s="160" t="s">
        <v>839</v>
      </c>
      <c r="C30" s="160" t="s">
        <v>889</v>
      </c>
      <c r="D30" s="25">
        <v>299000</v>
      </c>
      <c r="E30" s="25">
        <v>0</v>
      </c>
      <c r="F30" s="25">
        <f t="shared" si="0"/>
        <v>299000</v>
      </c>
      <c r="G30" s="25"/>
    </row>
    <row r="31" spans="1:7" ht="12.75">
      <c r="A31" s="160" t="s">
        <v>890</v>
      </c>
      <c r="B31" s="160" t="s">
        <v>839</v>
      </c>
      <c r="C31" s="160" t="s">
        <v>891</v>
      </c>
      <c r="D31" s="25">
        <v>114000</v>
      </c>
      <c r="E31" s="25">
        <v>0</v>
      </c>
      <c r="F31" s="25">
        <f t="shared" si="0"/>
        <v>114000</v>
      </c>
      <c r="G31" s="25"/>
    </row>
    <row r="32" spans="1:7" ht="12.75">
      <c r="A32" s="160" t="s">
        <v>892</v>
      </c>
      <c r="B32" s="160" t="s">
        <v>839</v>
      </c>
      <c r="C32" s="160" t="s">
        <v>893</v>
      </c>
      <c r="D32" s="25">
        <v>895000</v>
      </c>
      <c r="E32" s="25">
        <v>0</v>
      </c>
      <c r="F32" s="25">
        <f t="shared" si="0"/>
        <v>895000</v>
      </c>
      <c r="G32" s="25"/>
    </row>
    <row r="33" spans="1:7" ht="12.75">
      <c r="A33" s="160" t="s">
        <v>894</v>
      </c>
      <c r="B33" s="160" t="s">
        <v>839</v>
      </c>
      <c r="C33" s="160" t="s">
        <v>895</v>
      </c>
      <c r="D33" s="25">
        <v>114000</v>
      </c>
      <c r="E33" s="25">
        <v>0</v>
      </c>
      <c r="F33" s="25">
        <f t="shared" si="0"/>
        <v>114000</v>
      </c>
      <c r="G33" s="25"/>
    </row>
    <row r="34" spans="1:7" ht="12.75">
      <c r="A34" s="160" t="s">
        <v>896</v>
      </c>
      <c r="B34" s="160" t="s">
        <v>839</v>
      </c>
      <c r="C34" s="160" t="s">
        <v>897</v>
      </c>
      <c r="D34" s="25">
        <v>94000</v>
      </c>
      <c r="E34" s="25">
        <v>0</v>
      </c>
      <c r="F34" s="25">
        <f t="shared" si="0"/>
        <v>94000</v>
      </c>
      <c r="G34" s="25"/>
    </row>
    <row r="35" spans="1:7" ht="12.75">
      <c r="A35" s="160" t="s">
        <v>898</v>
      </c>
      <c r="B35" s="160" t="s">
        <v>839</v>
      </c>
      <c r="C35" s="160" t="s">
        <v>899</v>
      </c>
      <c r="D35" s="25">
        <v>130000</v>
      </c>
      <c r="E35" s="25">
        <v>0</v>
      </c>
      <c r="F35" s="25">
        <f t="shared" si="0"/>
        <v>130000</v>
      </c>
      <c r="G35" s="25"/>
    </row>
    <row r="36" spans="1:7" ht="12.75">
      <c r="A36" s="160" t="s">
        <v>900</v>
      </c>
      <c r="B36" s="160" t="s">
        <v>839</v>
      </c>
      <c r="C36" s="160" t="s">
        <v>901</v>
      </c>
      <c r="D36" s="25">
        <v>420000</v>
      </c>
      <c r="E36" s="25">
        <v>0</v>
      </c>
      <c r="F36" s="25">
        <f t="shared" si="0"/>
        <v>420000</v>
      </c>
      <c r="G36" s="25"/>
    </row>
    <row r="37" spans="1:7" ht="12.75">
      <c r="A37" s="160" t="s">
        <v>902</v>
      </c>
      <c r="B37" s="160" t="s">
        <v>839</v>
      </c>
      <c r="C37" s="160" t="s">
        <v>903</v>
      </c>
      <c r="D37" s="25">
        <v>916000</v>
      </c>
      <c r="E37" s="25">
        <v>0</v>
      </c>
      <c r="F37" s="25">
        <f t="shared" si="0"/>
        <v>916000</v>
      </c>
      <c r="G37" s="25"/>
    </row>
    <row r="38" spans="1:7" ht="12.75">
      <c r="A38" s="160" t="s">
        <v>904</v>
      </c>
      <c r="B38" s="160" t="s">
        <v>839</v>
      </c>
      <c r="C38" s="160" t="s">
        <v>905</v>
      </c>
      <c r="D38" s="25">
        <v>1025000</v>
      </c>
      <c r="E38" s="25">
        <v>0</v>
      </c>
      <c r="F38" s="25">
        <f t="shared" si="0"/>
        <v>1025000</v>
      </c>
      <c r="G38" s="25"/>
    </row>
    <row r="39" spans="1:7" ht="12.75">
      <c r="A39" s="160" t="s">
        <v>906</v>
      </c>
      <c r="B39" s="160" t="s">
        <v>839</v>
      </c>
      <c r="C39" s="160" t="s">
        <v>907</v>
      </c>
      <c r="D39" s="25">
        <v>108000</v>
      </c>
      <c r="E39" s="25">
        <v>0</v>
      </c>
      <c r="F39" s="25">
        <f t="shared" si="0"/>
        <v>108000</v>
      </c>
      <c r="G39" s="25"/>
    </row>
    <row r="40" spans="1:7" ht="12.75">
      <c r="A40" s="160" t="s">
        <v>908</v>
      </c>
      <c r="B40" s="160" t="s">
        <v>839</v>
      </c>
      <c r="C40" s="160" t="s">
        <v>909</v>
      </c>
      <c r="D40" s="25">
        <v>246000</v>
      </c>
      <c r="E40" s="25">
        <v>0</v>
      </c>
      <c r="F40" s="25">
        <f t="shared" si="0"/>
        <v>246000</v>
      </c>
      <c r="G40" s="25"/>
    </row>
    <row r="41" spans="1:7" ht="12.75">
      <c r="A41" s="160" t="s">
        <v>910</v>
      </c>
      <c r="B41" s="160" t="s">
        <v>839</v>
      </c>
      <c r="C41" s="160" t="s">
        <v>911</v>
      </c>
      <c r="D41" s="25">
        <v>1744000</v>
      </c>
      <c r="E41" s="25">
        <v>0</v>
      </c>
      <c r="F41" s="25">
        <f t="shared" si="0"/>
        <v>1744000</v>
      </c>
      <c r="G41" s="25"/>
    </row>
    <row r="42" spans="1:7" ht="12.75">
      <c r="A42" s="160" t="s">
        <v>912</v>
      </c>
      <c r="B42" s="160" t="s">
        <v>839</v>
      </c>
      <c r="C42" s="160" t="s">
        <v>913</v>
      </c>
      <c r="D42" s="25">
        <v>582000</v>
      </c>
      <c r="E42" s="25">
        <v>0</v>
      </c>
      <c r="F42" s="25">
        <f t="shared" si="0"/>
        <v>582000</v>
      </c>
      <c r="G42" s="25"/>
    </row>
    <row r="43" spans="1:7" ht="12.75">
      <c r="A43" s="160" t="s">
        <v>914</v>
      </c>
      <c r="B43" s="160" t="s">
        <v>839</v>
      </c>
      <c r="C43" s="160" t="s">
        <v>915</v>
      </c>
      <c r="D43" s="25">
        <v>1141000</v>
      </c>
      <c r="E43" s="25">
        <v>0</v>
      </c>
      <c r="F43" s="25">
        <f t="shared" si="0"/>
        <v>1141000</v>
      </c>
      <c r="G43" s="25"/>
    </row>
    <row r="44" spans="1:7" ht="12.75">
      <c r="A44" s="160" t="s">
        <v>916</v>
      </c>
      <c r="B44" s="160" t="s">
        <v>839</v>
      </c>
      <c r="C44" s="160" t="s">
        <v>917</v>
      </c>
      <c r="D44" s="25">
        <v>268000</v>
      </c>
      <c r="E44" s="25">
        <v>0</v>
      </c>
      <c r="F44" s="25">
        <f t="shared" si="0"/>
        <v>268000</v>
      </c>
      <c r="G44" s="25"/>
    </row>
    <row r="45" spans="1:7" ht="12.75">
      <c r="A45" s="160" t="s">
        <v>918</v>
      </c>
      <c r="B45" s="160" t="s">
        <v>839</v>
      </c>
      <c r="C45" s="160" t="s">
        <v>919</v>
      </c>
      <c r="D45" s="25">
        <v>82000</v>
      </c>
      <c r="E45" s="25">
        <v>0</v>
      </c>
      <c r="F45" s="25">
        <f t="shared" si="0"/>
        <v>82000</v>
      </c>
      <c r="G45" s="25"/>
    </row>
    <row r="46" spans="1:7" ht="12.75">
      <c r="A46" s="160" t="s">
        <v>920</v>
      </c>
      <c r="B46" s="160" t="s">
        <v>839</v>
      </c>
      <c r="C46" s="160" t="s">
        <v>921</v>
      </c>
      <c r="D46" s="25">
        <v>265000</v>
      </c>
      <c r="E46" s="25">
        <v>0</v>
      </c>
      <c r="F46" s="25">
        <f t="shared" si="0"/>
        <v>265000</v>
      </c>
      <c r="G46" s="25"/>
    </row>
    <row r="47" spans="1:7" ht="12.75">
      <c r="A47" s="160" t="s">
        <v>922</v>
      </c>
      <c r="B47" s="160" t="s">
        <v>839</v>
      </c>
      <c r="C47" s="160" t="s">
        <v>923</v>
      </c>
      <c r="D47" s="25">
        <v>262000</v>
      </c>
      <c r="E47" s="25">
        <v>0</v>
      </c>
      <c r="F47" s="25">
        <f t="shared" si="0"/>
        <v>262000</v>
      </c>
      <c r="G47" s="25"/>
    </row>
    <row r="48" spans="1:7" ht="12.75">
      <c r="A48" s="160" t="s">
        <v>924</v>
      </c>
      <c r="B48" s="160" t="s">
        <v>839</v>
      </c>
      <c r="C48" s="160" t="s">
        <v>925</v>
      </c>
      <c r="D48" s="25">
        <v>1304000</v>
      </c>
      <c r="E48" s="25">
        <v>0</v>
      </c>
      <c r="F48" s="25">
        <f t="shared" si="0"/>
        <v>1304000</v>
      </c>
      <c r="G48" s="25"/>
    </row>
    <row r="49" spans="1:7" ht="12.75">
      <c r="A49" s="160" t="s">
        <v>926</v>
      </c>
      <c r="B49" s="160" t="s">
        <v>839</v>
      </c>
      <c r="C49" s="160" t="s">
        <v>927</v>
      </c>
      <c r="D49" s="25">
        <v>860000</v>
      </c>
      <c r="E49" s="25">
        <v>0</v>
      </c>
      <c r="F49" s="25">
        <f t="shared" si="0"/>
        <v>860000</v>
      </c>
      <c r="G49" s="25"/>
    </row>
    <row r="50" spans="1:7" ht="12.75">
      <c r="A50" s="160" t="s">
        <v>928</v>
      </c>
      <c r="B50" s="160" t="s">
        <v>839</v>
      </c>
      <c r="C50" s="160" t="s">
        <v>929</v>
      </c>
      <c r="D50" s="25">
        <v>50000</v>
      </c>
      <c r="E50" s="25">
        <v>0</v>
      </c>
      <c r="F50" s="25">
        <f t="shared" si="0"/>
        <v>50000</v>
      </c>
      <c r="G50" s="25"/>
    </row>
    <row r="51" spans="1:7" ht="12.75">
      <c r="A51" s="160" t="s">
        <v>930</v>
      </c>
      <c r="B51" s="160" t="s">
        <v>839</v>
      </c>
      <c r="C51" s="160" t="s">
        <v>931</v>
      </c>
      <c r="D51" s="25">
        <v>1816000</v>
      </c>
      <c r="E51" s="25">
        <v>0</v>
      </c>
      <c r="F51" s="25">
        <f t="shared" si="0"/>
        <v>1816000</v>
      </c>
      <c r="G51" s="25"/>
    </row>
    <row r="52" spans="1:7" ht="12.75">
      <c r="A52" s="160" t="s">
        <v>932</v>
      </c>
      <c r="B52" s="160" t="s">
        <v>839</v>
      </c>
      <c r="C52" s="160" t="s">
        <v>933</v>
      </c>
      <c r="D52" s="25">
        <v>145000</v>
      </c>
      <c r="E52" s="25">
        <v>0</v>
      </c>
      <c r="F52" s="25">
        <f t="shared" si="0"/>
        <v>145000</v>
      </c>
      <c r="G52" s="25"/>
    </row>
    <row r="53" spans="1:7" ht="12.75">
      <c r="A53" s="160" t="s">
        <v>934</v>
      </c>
      <c r="B53" s="160" t="s">
        <v>839</v>
      </c>
      <c r="C53" s="160" t="s">
        <v>935</v>
      </c>
      <c r="D53" s="25">
        <v>1000000</v>
      </c>
      <c r="E53" s="25">
        <v>0</v>
      </c>
      <c r="F53" s="25">
        <f t="shared" si="0"/>
        <v>1000000</v>
      </c>
      <c r="G53" s="25"/>
    </row>
    <row r="54" spans="1:7" ht="12.75">
      <c r="A54" s="160" t="s">
        <v>936</v>
      </c>
      <c r="B54" s="160" t="s">
        <v>839</v>
      </c>
      <c r="C54" s="160" t="s">
        <v>937</v>
      </c>
      <c r="D54" s="25">
        <v>495000</v>
      </c>
      <c r="E54" s="25">
        <v>0</v>
      </c>
      <c r="F54" s="25">
        <f t="shared" si="0"/>
        <v>495000</v>
      </c>
      <c r="G54" s="25"/>
    </row>
    <row r="55" spans="1:7" ht="12.75">
      <c r="A55" s="160" t="s">
        <v>938</v>
      </c>
      <c r="B55" s="160" t="s">
        <v>839</v>
      </c>
      <c r="C55" s="160" t="s">
        <v>939</v>
      </c>
      <c r="D55" s="25">
        <v>957000</v>
      </c>
      <c r="E55" s="25">
        <v>0</v>
      </c>
      <c r="F55" s="25">
        <f t="shared" si="0"/>
        <v>957000</v>
      </c>
      <c r="G55" s="25"/>
    </row>
    <row r="56" spans="1:7" ht="12.75">
      <c r="A56" s="160" t="s">
        <v>940</v>
      </c>
      <c r="B56" s="160" t="s">
        <v>839</v>
      </c>
      <c r="C56" s="160" t="s">
        <v>941</v>
      </c>
      <c r="D56" s="25">
        <v>50000</v>
      </c>
      <c r="E56" s="25">
        <v>0</v>
      </c>
      <c r="F56" s="25">
        <f t="shared" si="0"/>
        <v>50000</v>
      </c>
      <c r="G56" s="25"/>
    </row>
    <row r="57" spans="1:7" ht="12.75">
      <c r="A57" s="160" t="s">
        <v>942</v>
      </c>
      <c r="B57" s="160" t="s">
        <v>839</v>
      </c>
      <c r="C57" s="160" t="s">
        <v>943</v>
      </c>
      <c r="D57" s="25">
        <v>105000</v>
      </c>
      <c r="E57" s="25">
        <v>0</v>
      </c>
      <c r="F57" s="25">
        <f t="shared" si="0"/>
        <v>105000</v>
      </c>
      <c r="G57" s="25"/>
    </row>
    <row r="58" spans="1:7" ht="12.75">
      <c r="A58" s="160" t="s">
        <v>944</v>
      </c>
      <c r="B58" s="160" t="s">
        <v>839</v>
      </c>
      <c r="C58" s="160" t="s">
        <v>945</v>
      </c>
      <c r="D58" s="25">
        <v>127000</v>
      </c>
      <c r="E58" s="25">
        <v>0</v>
      </c>
      <c r="F58" s="25">
        <f t="shared" si="0"/>
        <v>127000</v>
      </c>
      <c r="G58" s="25"/>
    </row>
    <row r="59" spans="1:7" ht="12.75">
      <c r="A59" s="160" t="s">
        <v>946</v>
      </c>
      <c r="B59" s="160" t="s">
        <v>839</v>
      </c>
      <c r="C59" s="160" t="s">
        <v>947</v>
      </c>
      <c r="D59" s="25">
        <v>142000</v>
      </c>
      <c r="E59" s="25">
        <v>0</v>
      </c>
      <c r="F59" s="25">
        <f t="shared" si="0"/>
        <v>142000</v>
      </c>
      <c r="G59" s="25"/>
    </row>
    <row r="60" spans="1:7" ht="12.75">
      <c r="A60" s="160" t="s">
        <v>948</v>
      </c>
      <c r="B60" s="160" t="s">
        <v>839</v>
      </c>
      <c r="C60" s="160" t="s">
        <v>949</v>
      </c>
      <c r="D60" s="25">
        <v>157000</v>
      </c>
      <c r="E60" s="25">
        <v>0</v>
      </c>
      <c r="F60" s="25">
        <f t="shared" si="0"/>
        <v>157000</v>
      </c>
      <c r="G60" s="25"/>
    </row>
    <row r="61" spans="1:7" ht="12.75">
      <c r="A61" s="160" t="s">
        <v>950</v>
      </c>
      <c r="B61" s="160" t="s">
        <v>839</v>
      </c>
      <c r="C61" s="160" t="s">
        <v>951</v>
      </c>
      <c r="D61" s="25">
        <v>161000</v>
      </c>
      <c r="E61" s="25">
        <v>0</v>
      </c>
      <c r="F61" s="25">
        <f t="shared" si="0"/>
        <v>161000</v>
      </c>
      <c r="G61" s="25"/>
    </row>
    <row r="62" spans="1:7" ht="12.75">
      <c r="A62" s="160" t="s">
        <v>952</v>
      </c>
      <c r="B62" s="160" t="s">
        <v>839</v>
      </c>
      <c r="C62" s="160" t="s">
        <v>953</v>
      </c>
      <c r="D62" s="25">
        <v>128000</v>
      </c>
      <c r="E62" s="25">
        <v>0</v>
      </c>
      <c r="F62" s="25">
        <f t="shared" si="0"/>
        <v>128000</v>
      </c>
      <c r="G62" s="25"/>
    </row>
    <row r="63" spans="1:7" ht="12.75">
      <c r="A63" s="160" t="s">
        <v>954</v>
      </c>
      <c r="B63" s="160" t="s">
        <v>839</v>
      </c>
      <c r="C63" s="160" t="s">
        <v>955</v>
      </c>
      <c r="D63" s="25">
        <v>281000</v>
      </c>
      <c r="E63" s="25">
        <v>0</v>
      </c>
      <c r="F63" s="25">
        <f t="shared" si="0"/>
        <v>281000</v>
      </c>
      <c r="G63" s="25"/>
    </row>
    <row r="64" spans="1:7" ht="12.75">
      <c r="A64" s="160" t="s">
        <v>956</v>
      </c>
      <c r="B64" s="160" t="s">
        <v>839</v>
      </c>
      <c r="C64" s="160" t="s">
        <v>957</v>
      </c>
      <c r="D64" s="25">
        <v>119000</v>
      </c>
      <c r="E64" s="25">
        <v>0</v>
      </c>
      <c r="F64" s="25">
        <f t="shared" si="0"/>
        <v>119000</v>
      </c>
      <c r="G64" s="25"/>
    </row>
    <row r="65" spans="1:7" ht="12.75">
      <c r="A65" s="160" t="s">
        <v>958</v>
      </c>
      <c r="B65" s="160" t="s">
        <v>839</v>
      </c>
      <c r="C65" s="160" t="s">
        <v>959</v>
      </c>
      <c r="D65" s="25">
        <v>27000</v>
      </c>
      <c r="E65" s="25">
        <v>0</v>
      </c>
      <c r="F65" s="25">
        <f t="shared" si="0"/>
        <v>27000</v>
      </c>
      <c r="G65" s="25"/>
    </row>
    <row r="66" spans="1:7" ht="12.75">
      <c r="A66" s="160" t="s">
        <v>960</v>
      </c>
      <c r="B66" s="160" t="s">
        <v>839</v>
      </c>
      <c r="C66" s="160" t="s">
        <v>961</v>
      </c>
      <c r="D66" s="25">
        <v>163000</v>
      </c>
      <c r="E66" s="25">
        <v>0</v>
      </c>
      <c r="F66" s="25">
        <f t="shared" si="0"/>
        <v>163000</v>
      </c>
      <c r="G66" s="25"/>
    </row>
    <row r="67" spans="1:7" ht="12.75">
      <c r="A67" s="160" t="s">
        <v>962</v>
      </c>
      <c r="B67" s="160" t="s">
        <v>839</v>
      </c>
      <c r="C67" s="160" t="s">
        <v>963</v>
      </c>
      <c r="D67" s="25">
        <v>27000</v>
      </c>
      <c r="E67" s="25">
        <v>0</v>
      </c>
      <c r="F67" s="25">
        <f t="shared" si="0"/>
        <v>27000</v>
      </c>
      <c r="G67" s="25"/>
    </row>
    <row r="68" spans="1:7" ht="12.75">
      <c r="A68" s="160" t="s">
        <v>964</v>
      </c>
      <c r="B68" s="160" t="s">
        <v>839</v>
      </c>
      <c r="C68" s="160" t="s">
        <v>965</v>
      </c>
      <c r="D68" s="25">
        <v>45000</v>
      </c>
      <c r="E68" s="25">
        <v>0</v>
      </c>
      <c r="F68" s="25">
        <f aca="true" t="shared" si="1" ref="F68:F131">D68-E68</f>
        <v>45000</v>
      </c>
      <c r="G68" s="25"/>
    </row>
    <row r="69" spans="1:7" ht="12.75">
      <c r="A69" s="160" t="s">
        <v>966</v>
      </c>
      <c r="B69" s="160" t="s">
        <v>839</v>
      </c>
      <c r="C69" s="160" t="s">
        <v>967</v>
      </c>
      <c r="D69" s="25">
        <v>32000</v>
      </c>
      <c r="E69" s="25">
        <v>0</v>
      </c>
      <c r="F69" s="25">
        <f t="shared" si="1"/>
        <v>32000</v>
      </c>
      <c r="G69" s="25"/>
    </row>
    <row r="70" spans="1:7" ht="12.75">
      <c r="A70" s="160" t="s">
        <v>968</v>
      </c>
      <c r="B70" s="160" t="s">
        <v>839</v>
      </c>
      <c r="C70" s="160" t="s">
        <v>969</v>
      </c>
      <c r="D70" s="25">
        <v>30000</v>
      </c>
      <c r="E70" s="25">
        <v>0</v>
      </c>
      <c r="F70" s="25">
        <f t="shared" si="1"/>
        <v>30000</v>
      </c>
      <c r="G70" s="25"/>
    </row>
    <row r="71" spans="1:7" ht="12.75">
      <c r="A71" s="160" t="s">
        <v>970</v>
      </c>
      <c r="B71" s="160" t="s">
        <v>839</v>
      </c>
      <c r="C71" s="160" t="s">
        <v>971</v>
      </c>
      <c r="D71" s="25">
        <v>617000</v>
      </c>
      <c r="E71" s="25">
        <v>0</v>
      </c>
      <c r="F71" s="25">
        <f t="shared" si="1"/>
        <v>617000</v>
      </c>
      <c r="G71" s="25"/>
    </row>
    <row r="72" spans="1:7" ht="12.75">
      <c r="A72" s="160" t="s">
        <v>972</v>
      </c>
      <c r="B72" s="160" t="s">
        <v>839</v>
      </c>
      <c r="C72" s="160" t="s">
        <v>973</v>
      </c>
      <c r="D72" s="25">
        <v>674000</v>
      </c>
      <c r="E72" s="25">
        <v>0</v>
      </c>
      <c r="F72" s="25">
        <f t="shared" si="1"/>
        <v>674000</v>
      </c>
      <c r="G72" s="25"/>
    </row>
    <row r="73" spans="1:7" ht="12.75">
      <c r="A73" s="160" t="s">
        <v>974</v>
      </c>
      <c r="B73" s="160" t="s">
        <v>839</v>
      </c>
      <c r="C73" s="160" t="s">
        <v>975</v>
      </c>
      <c r="D73" s="25">
        <v>139000</v>
      </c>
      <c r="E73" s="25">
        <v>0</v>
      </c>
      <c r="F73" s="25">
        <f t="shared" si="1"/>
        <v>139000</v>
      </c>
      <c r="G73" s="25"/>
    </row>
    <row r="74" spans="1:7" ht="12.75">
      <c r="A74" s="160" t="s">
        <v>976</v>
      </c>
      <c r="B74" s="160" t="s">
        <v>839</v>
      </c>
      <c r="C74" s="160" t="s">
        <v>977</v>
      </c>
      <c r="D74" s="25">
        <v>52000</v>
      </c>
      <c r="E74" s="25">
        <v>0</v>
      </c>
      <c r="F74" s="25">
        <f t="shared" si="1"/>
        <v>52000</v>
      </c>
      <c r="G74" s="25"/>
    </row>
    <row r="75" spans="1:7" ht="12.75">
      <c r="A75" s="160" t="s">
        <v>978</v>
      </c>
      <c r="B75" s="160" t="s">
        <v>839</v>
      </c>
      <c r="C75" s="160" t="s">
        <v>979</v>
      </c>
      <c r="D75" s="25">
        <v>131000</v>
      </c>
      <c r="E75" s="25">
        <v>0</v>
      </c>
      <c r="F75" s="25">
        <f t="shared" si="1"/>
        <v>131000</v>
      </c>
      <c r="G75" s="25"/>
    </row>
    <row r="76" spans="1:7" ht="12.75">
      <c r="A76" s="160" t="s">
        <v>980</v>
      </c>
      <c r="B76" s="160" t="s">
        <v>839</v>
      </c>
      <c r="C76" s="160" t="s">
        <v>981</v>
      </c>
      <c r="D76" s="25">
        <v>278000</v>
      </c>
      <c r="E76" s="25">
        <v>0</v>
      </c>
      <c r="F76" s="25">
        <f t="shared" si="1"/>
        <v>278000</v>
      </c>
      <c r="G76" s="25"/>
    </row>
    <row r="77" spans="1:7" ht="12.75">
      <c r="A77" s="160" t="s">
        <v>982</v>
      </c>
      <c r="B77" s="160" t="s">
        <v>839</v>
      </c>
      <c r="C77" s="160" t="s">
        <v>983</v>
      </c>
      <c r="D77" s="25">
        <v>342000</v>
      </c>
      <c r="E77" s="25">
        <v>0</v>
      </c>
      <c r="F77" s="25">
        <f t="shared" si="1"/>
        <v>342000</v>
      </c>
      <c r="G77" s="25"/>
    </row>
    <row r="78" spans="1:7" ht="12.75">
      <c r="A78" s="160" t="s">
        <v>984</v>
      </c>
      <c r="B78" s="160" t="s">
        <v>839</v>
      </c>
      <c r="C78" s="160" t="s">
        <v>985</v>
      </c>
      <c r="D78" s="25">
        <v>551000</v>
      </c>
      <c r="E78" s="25">
        <v>0</v>
      </c>
      <c r="F78" s="25">
        <f t="shared" si="1"/>
        <v>551000</v>
      </c>
      <c r="G78" s="25"/>
    </row>
    <row r="79" spans="1:7" ht="12.75">
      <c r="A79" s="160" t="s">
        <v>986</v>
      </c>
      <c r="B79" s="160" t="s">
        <v>839</v>
      </c>
      <c r="C79" s="160" t="s">
        <v>987</v>
      </c>
      <c r="D79" s="25">
        <v>435000</v>
      </c>
      <c r="E79" s="25">
        <v>0</v>
      </c>
      <c r="F79" s="25">
        <f t="shared" si="1"/>
        <v>435000</v>
      </c>
      <c r="G79" s="25"/>
    </row>
    <row r="80" spans="1:7" ht="12.75">
      <c r="A80" s="160" t="s">
        <v>988</v>
      </c>
      <c r="B80" s="160" t="s">
        <v>839</v>
      </c>
      <c r="C80" s="160" t="s">
        <v>989</v>
      </c>
      <c r="D80" s="25">
        <v>1397000</v>
      </c>
      <c r="E80" s="25">
        <v>0</v>
      </c>
      <c r="F80" s="25">
        <f t="shared" si="1"/>
        <v>1397000</v>
      </c>
      <c r="G80" s="25"/>
    </row>
    <row r="81" spans="1:7" ht="12.75">
      <c r="A81" s="160" t="s">
        <v>990</v>
      </c>
      <c r="B81" s="160" t="s">
        <v>839</v>
      </c>
      <c r="C81" s="160" t="s">
        <v>991</v>
      </c>
      <c r="D81" s="25">
        <v>113000</v>
      </c>
      <c r="E81" s="25">
        <v>0</v>
      </c>
      <c r="F81" s="25">
        <f t="shared" si="1"/>
        <v>113000</v>
      </c>
      <c r="G81" s="25"/>
    </row>
    <row r="82" spans="1:7" ht="12.75">
      <c r="A82" s="160" t="s">
        <v>992</v>
      </c>
      <c r="B82" s="160" t="s">
        <v>839</v>
      </c>
      <c r="C82" s="160" t="s">
        <v>993</v>
      </c>
      <c r="D82" s="25">
        <v>1210000</v>
      </c>
      <c r="E82" s="25">
        <v>0</v>
      </c>
      <c r="F82" s="25">
        <f t="shared" si="1"/>
        <v>1210000</v>
      </c>
      <c r="G82" s="25"/>
    </row>
    <row r="83" spans="1:7" ht="12.75">
      <c r="A83" s="160" t="s">
        <v>994</v>
      </c>
      <c r="B83" s="160" t="s">
        <v>839</v>
      </c>
      <c r="C83" s="160" t="s">
        <v>995</v>
      </c>
      <c r="D83" s="25">
        <v>500000</v>
      </c>
      <c r="E83" s="25">
        <v>0</v>
      </c>
      <c r="F83" s="25">
        <f t="shared" si="1"/>
        <v>500000</v>
      </c>
      <c r="G83" s="25"/>
    </row>
    <row r="84" spans="1:7" ht="12.75">
      <c r="A84" s="160" t="s">
        <v>996</v>
      </c>
      <c r="B84" s="160" t="s">
        <v>839</v>
      </c>
      <c r="C84" s="160" t="s">
        <v>997</v>
      </c>
      <c r="D84" s="25">
        <v>250000</v>
      </c>
      <c r="E84" s="25">
        <v>0</v>
      </c>
      <c r="F84" s="25">
        <f t="shared" si="1"/>
        <v>250000</v>
      </c>
      <c r="G84" s="25"/>
    </row>
    <row r="85" spans="1:7" ht="12.75">
      <c r="A85" s="160" t="s">
        <v>998</v>
      </c>
      <c r="B85" s="160" t="s">
        <v>839</v>
      </c>
      <c r="C85" s="160" t="s">
        <v>999</v>
      </c>
      <c r="D85" s="25">
        <v>168000</v>
      </c>
      <c r="E85" s="25">
        <v>0</v>
      </c>
      <c r="F85" s="25">
        <f t="shared" si="1"/>
        <v>168000</v>
      </c>
      <c r="G85" s="25"/>
    </row>
    <row r="86" spans="1:7" ht="12.75">
      <c r="A86" s="160" t="s">
        <v>1000</v>
      </c>
      <c r="B86" s="160" t="s">
        <v>839</v>
      </c>
      <c r="C86" s="160" t="s">
        <v>999</v>
      </c>
      <c r="D86" s="25">
        <v>163000</v>
      </c>
      <c r="E86" s="25">
        <v>0</v>
      </c>
      <c r="F86" s="25">
        <f t="shared" si="1"/>
        <v>163000</v>
      </c>
      <c r="G86" s="25"/>
    </row>
    <row r="87" spans="1:7" ht="12.75">
      <c r="A87" s="160" t="s">
        <v>1001</v>
      </c>
      <c r="B87" s="160" t="s">
        <v>839</v>
      </c>
      <c r="C87" s="160" t="s">
        <v>1002</v>
      </c>
      <c r="D87" s="25">
        <v>45000</v>
      </c>
      <c r="E87" s="25">
        <v>0</v>
      </c>
      <c r="F87" s="25">
        <f t="shared" si="1"/>
        <v>45000</v>
      </c>
      <c r="G87" s="25"/>
    </row>
    <row r="88" spans="1:7" ht="12.75">
      <c r="A88" s="160" t="s">
        <v>1003</v>
      </c>
      <c r="B88" s="160" t="s">
        <v>839</v>
      </c>
      <c r="C88" s="160" t="s">
        <v>1004</v>
      </c>
      <c r="D88" s="25">
        <v>32000</v>
      </c>
      <c r="E88" s="25">
        <v>0</v>
      </c>
      <c r="F88" s="25">
        <f t="shared" si="1"/>
        <v>32000</v>
      </c>
      <c r="G88" s="25"/>
    </row>
    <row r="89" spans="1:7" ht="12.75">
      <c r="A89" s="160" t="s">
        <v>1005</v>
      </c>
      <c r="B89" s="160" t="s">
        <v>839</v>
      </c>
      <c r="C89" s="160" t="s">
        <v>1004</v>
      </c>
      <c r="D89" s="25">
        <v>5000</v>
      </c>
      <c r="E89" s="25">
        <v>0</v>
      </c>
      <c r="F89" s="25">
        <f t="shared" si="1"/>
        <v>5000</v>
      </c>
      <c r="G89" s="25"/>
    </row>
    <row r="90" spans="1:7" ht="12.75">
      <c r="A90" s="160" t="s">
        <v>1006</v>
      </c>
      <c r="B90" s="160" t="s">
        <v>839</v>
      </c>
      <c r="C90" s="160" t="s">
        <v>1004</v>
      </c>
      <c r="D90" s="25">
        <v>33000</v>
      </c>
      <c r="E90" s="25">
        <v>0</v>
      </c>
      <c r="F90" s="25">
        <f t="shared" si="1"/>
        <v>33000</v>
      </c>
      <c r="G90" s="25"/>
    </row>
    <row r="91" spans="1:7" ht="12.75">
      <c r="A91" s="160" t="s">
        <v>1007</v>
      </c>
      <c r="B91" s="160" t="s">
        <v>839</v>
      </c>
      <c r="C91" s="160" t="s">
        <v>1008</v>
      </c>
      <c r="D91" s="25">
        <v>51000</v>
      </c>
      <c r="E91" s="25">
        <v>0</v>
      </c>
      <c r="F91" s="25">
        <f t="shared" si="1"/>
        <v>51000</v>
      </c>
      <c r="G91" s="25"/>
    </row>
    <row r="92" spans="1:7" ht="12.75">
      <c r="A92" s="160" t="s">
        <v>1009</v>
      </c>
      <c r="B92" s="160" t="s">
        <v>839</v>
      </c>
      <c r="C92" s="160" t="s">
        <v>1010</v>
      </c>
      <c r="D92" s="25">
        <v>77000</v>
      </c>
      <c r="E92" s="25">
        <v>0</v>
      </c>
      <c r="F92" s="25">
        <f t="shared" si="1"/>
        <v>77000</v>
      </c>
      <c r="G92" s="25"/>
    </row>
    <row r="93" spans="1:7" ht="12.75">
      <c r="A93" s="160" t="s">
        <v>1011</v>
      </c>
      <c r="B93" s="160" t="s">
        <v>839</v>
      </c>
      <c r="C93" s="160" t="s">
        <v>1012</v>
      </c>
      <c r="D93" s="25">
        <v>65000</v>
      </c>
      <c r="E93" s="25">
        <v>0</v>
      </c>
      <c r="F93" s="25">
        <f t="shared" si="1"/>
        <v>65000</v>
      </c>
      <c r="G93" s="25"/>
    </row>
    <row r="94" spans="1:7" ht="12.75">
      <c r="A94" s="160" t="s">
        <v>1013</v>
      </c>
      <c r="B94" s="160" t="s">
        <v>839</v>
      </c>
      <c r="C94" s="160" t="s">
        <v>1014</v>
      </c>
      <c r="D94" s="25">
        <v>3166000</v>
      </c>
      <c r="E94" s="25">
        <v>0</v>
      </c>
      <c r="F94" s="25">
        <f t="shared" si="1"/>
        <v>3166000</v>
      </c>
      <c r="G94" s="25"/>
    </row>
    <row r="95" spans="1:7" ht="12.75">
      <c r="A95" s="160" t="s">
        <v>1015</v>
      </c>
      <c r="B95" s="160" t="s">
        <v>839</v>
      </c>
      <c r="C95" s="160" t="s">
        <v>1016</v>
      </c>
      <c r="D95" s="25">
        <v>123000</v>
      </c>
      <c r="E95" s="25">
        <v>0</v>
      </c>
      <c r="F95" s="25">
        <f t="shared" si="1"/>
        <v>123000</v>
      </c>
      <c r="G95" s="25"/>
    </row>
    <row r="96" spans="1:7" ht="12.75">
      <c r="A96" s="160" t="s">
        <v>1017</v>
      </c>
      <c r="B96" s="160" t="s">
        <v>839</v>
      </c>
      <c r="C96" s="160" t="s">
        <v>1016</v>
      </c>
      <c r="D96" s="25">
        <v>86000</v>
      </c>
      <c r="E96" s="25">
        <v>0</v>
      </c>
      <c r="F96" s="25">
        <f t="shared" si="1"/>
        <v>86000</v>
      </c>
      <c r="G96" s="25"/>
    </row>
    <row r="97" spans="1:7" ht="12.75">
      <c r="A97" s="160" t="s">
        <v>1018</v>
      </c>
      <c r="B97" s="160" t="s">
        <v>839</v>
      </c>
      <c r="C97" s="160" t="s">
        <v>1016</v>
      </c>
      <c r="D97" s="25">
        <v>3000</v>
      </c>
      <c r="E97" s="25">
        <v>0</v>
      </c>
      <c r="F97" s="25">
        <f t="shared" si="1"/>
        <v>3000</v>
      </c>
      <c r="G97" s="25"/>
    </row>
    <row r="98" spans="1:7" ht="12.75">
      <c r="A98" s="160" t="s">
        <v>1019</v>
      </c>
      <c r="B98" s="160" t="s">
        <v>839</v>
      </c>
      <c r="C98" s="160" t="s">
        <v>1020</v>
      </c>
      <c r="D98" s="25">
        <v>538000</v>
      </c>
      <c r="E98" s="25">
        <v>0</v>
      </c>
      <c r="F98" s="25">
        <f t="shared" si="1"/>
        <v>538000</v>
      </c>
      <c r="G98" s="25"/>
    </row>
    <row r="99" spans="1:7" ht="12.75">
      <c r="A99" s="160" t="s">
        <v>1021</v>
      </c>
      <c r="B99" s="160" t="s">
        <v>839</v>
      </c>
      <c r="C99" s="160" t="s">
        <v>1022</v>
      </c>
      <c r="D99" s="25">
        <v>340000</v>
      </c>
      <c r="E99" s="25">
        <v>0</v>
      </c>
      <c r="F99" s="25">
        <f t="shared" si="1"/>
        <v>340000</v>
      </c>
      <c r="G99" s="25"/>
    </row>
    <row r="100" spans="1:7" ht="12.75">
      <c r="A100" s="160" t="s">
        <v>1023</v>
      </c>
      <c r="B100" s="160" t="s">
        <v>839</v>
      </c>
      <c r="C100" s="160" t="s">
        <v>1024</v>
      </c>
      <c r="D100" s="25">
        <v>325000</v>
      </c>
      <c r="E100" s="25">
        <v>0</v>
      </c>
      <c r="F100" s="25">
        <f t="shared" si="1"/>
        <v>325000</v>
      </c>
      <c r="G100" s="25"/>
    </row>
    <row r="101" spans="1:7" ht="12.75">
      <c r="A101" s="160" t="s">
        <v>1025</v>
      </c>
      <c r="B101" s="160" t="s">
        <v>839</v>
      </c>
      <c r="C101" s="160" t="s">
        <v>1026</v>
      </c>
      <c r="D101" s="25">
        <v>328000</v>
      </c>
      <c r="E101" s="25">
        <v>0</v>
      </c>
      <c r="F101" s="25">
        <f t="shared" si="1"/>
        <v>328000</v>
      </c>
      <c r="G101" s="25"/>
    </row>
    <row r="102" spans="1:7" ht="12.75">
      <c r="A102" s="160" t="s">
        <v>1027</v>
      </c>
      <c r="B102" s="160" t="s">
        <v>839</v>
      </c>
      <c r="C102" s="160" t="s">
        <v>1028</v>
      </c>
      <c r="D102" s="25">
        <v>289000</v>
      </c>
      <c r="E102" s="25">
        <v>0</v>
      </c>
      <c r="F102" s="25">
        <f t="shared" si="1"/>
        <v>289000</v>
      </c>
      <c r="G102" s="25"/>
    </row>
    <row r="103" spans="1:7" ht="12.75">
      <c r="A103" s="160" t="s">
        <v>1029</v>
      </c>
      <c r="B103" s="160" t="s">
        <v>839</v>
      </c>
      <c r="C103" s="160" t="s">
        <v>1030</v>
      </c>
      <c r="D103" s="25">
        <v>92000</v>
      </c>
      <c r="E103" s="25">
        <v>0</v>
      </c>
      <c r="F103" s="25">
        <f t="shared" si="1"/>
        <v>92000</v>
      </c>
      <c r="G103" s="25"/>
    </row>
    <row r="104" spans="1:7" ht="12.75">
      <c r="A104" s="160" t="s">
        <v>1031</v>
      </c>
      <c r="B104" s="160" t="s">
        <v>839</v>
      </c>
      <c r="C104" s="160" t="s">
        <v>1032</v>
      </c>
      <c r="D104" s="25">
        <v>43000</v>
      </c>
      <c r="E104" s="25">
        <v>0</v>
      </c>
      <c r="F104" s="25">
        <f t="shared" si="1"/>
        <v>43000</v>
      </c>
      <c r="G104" s="25"/>
    </row>
    <row r="105" spans="1:7" ht="12.75">
      <c r="A105" s="160" t="s">
        <v>1033</v>
      </c>
      <c r="B105" s="160" t="s">
        <v>839</v>
      </c>
      <c r="C105" s="160" t="s">
        <v>1034</v>
      </c>
      <c r="D105" s="25">
        <v>13000</v>
      </c>
      <c r="E105" s="25">
        <v>0</v>
      </c>
      <c r="F105" s="25">
        <f t="shared" si="1"/>
        <v>13000</v>
      </c>
      <c r="G105" s="25"/>
    </row>
    <row r="106" spans="1:7" ht="12.75">
      <c r="A106" s="160" t="s">
        <v>1035</v>
      </c>
      <c r="B106" s="160" t="s">
        <v>839</v>
      </c>
      <c r="C106" s="160" t="s">
        <v>1034</v>
      </c>
      <c r="D106" s="25">
        <v>67000</v>
      </c>
      <c r="E106" s="25">
        <v>0</v>
      </c>
      <c r="F106" s="25">
        <f t="shared" si="1"/>
        <v>67000</v>
      </c>
      <c r="G106" s="25"/>
    </row>
    <row r="107" spans="1:7" ht="12.75">
      <c r="A107" s="160" t="s">
        <v>1036</v>
      </c>
      <c r="B107" s="160" t="s">
        <v>839</v>
      </c>
      <c r="C107" s="160" t="s">
        <v>1034</v>
      </c>
      <c r="D107" s="25">
        <v>51000</v>
      </c>
      <c r="E107" s="25">
        <v>0</v>
      </c>
      <c r="F107" s="25">
        <f t="shared" si="1"/>
        <v>51000</v>
      </c>
      <c r="G107" s="25"/>
    </row>
    <row r="108" spans="1:7" ht="12.75">
      <c r="A108" s="160" t="s">
        <v>1037</v>
      </c>
      <c r="B108" s="160" t="s">
        <v>839</v>
      </c>
      <c r="C108" s="160" t="s">
        <v>1032</v>
      </c>
      <c r="D108" s="25">
        <v>16000</v>
      </c>
      <c r="E108" s="25">
        <v>0</v>
      </c>
      <c r="F108" s="25">
        <f t="shared" si="1"/>
        <v>16000</v>
      </c>
      <c r="G108" s="25"/>
    </row>
    <row r="109" spans="1:7" ht="12.75">
      <c r="A109" s="160" t="s">
        <v>1038</v>
      </c>
      <c r="B109" s="160" t="s">
        <v>839</v>
      </c>
      <c r="C109" s="160" t="s">
        <v>1032</v>
      </c>
      <c r="D109" s="25">
        <v>8000</v>
      </c>
      <c r="E109" s="25">
        <v>0</v>
      </c>
      <c r="F109" s="25">
        <f t="shared" si="1"/>
        <v>8000</v>
      </c>
      <c r="G109" s="25"/>
    </row>
    <row r="110" spans="1:7" ht="12.75">
      <c r="A110" s="160" t="s">
        <v>1039</v>
      </c>
      <c r="B110" s="160" t="s">
        <v>839</v>
      </c>
      <c r="C110" s="160" t="s">
        <v>1032</v>
      </c>
      <c r="D110" s="25">
        <v>2000</v>
      </c>
      <c r="E110" s="25">
        <v>0</v>
      </c>
      <c r="F110" s="25">
        <f t="shared" si="1"/>
        <v>2000</v>
      </c>
      <c r="G110" s="25"/>
    </row>
    <row r="111" spans="1:7" ht="12.75">
      <c r="A111" s="160" t="s">
        <v>1040</v>
      </c>
      <c r="B111" s="160" t="s">
        <v>839</v>
      </c>
      <c r="C111" s="160" t="s">
        <v>1032</v>
      </c>
      <c r="D111" s="25">
        <v>8000</v>
      </c>
      <c r="E111" s="25">
        <v>0</v>
      </c>
      <c r="F111" s="25">
        <f t="shared" si="1"/>
        <v>8000</v>
      </c>
      <c r="G111" s="25"/>
    </row>
    <row r="112" spans="1:7" ht="12.75">
      <c r="A112" s="160" t="s">
        <v>1041</v>
      </c>
      <c r="B112" s="160" t="s">
        <v>839</v>
      </c>
      <c r="C112" s="160" t="s">
        <v>1042</v>
      </c>
      <c r="D112" s="25">
        <v>1994000</v>
      </c>
      <c r="E112" s="25">
        <v>0</v>
      </c>
      <c r="F112" s="25">
        <f t="shared" si="1"/>
        <v>1994000</v>
      </c>
      <c r="G112" s="25"/>
    </row>
    <row r="113" spans="1:7" ht="12.75">
      <c r="A113" s="160" t="s">
        <v>1043</v>
      </c>
      <c r="B113" s="160" t="s">
        <v>839</v>
      </c>
      <c r="C113" s="160" t="s">
        <v>1044</v>
      </c>
      <c r="D113" s="25">
        <v>263000</v>
      </c>
      <c r="E113" s="25">
        <v>0</v>
      </c>
      <c r="F113" s="25">
        <f t="shared" si="1"/>
        <v>263000</v>
      </c>
      <c r="G113" s="25"/>
    </row>
    <row r="114" spans="1:7" ht="12.75">
      <c r="A114" s="160" t="s">
        <v>1045</v>
      </c>
      <c r="B114" s="160" t="s">
        <v>839</v>
      </c>
      <c r="C114" s="160" t="s">
        <v>1046</v>
      </c>
      <c r="D114" s="25">
        <v>300000</v>
      </c>
      <c r="E114" s="25">
        <v>0</v>
      </c>
      <c r="F114" s="25">
        <f t="shared" si="1"/>
        <v>300000</v>
      </c>
      <c r="G114" s="25"/>
    </row>
    <row r="115" spans="1:7" ht="12.75">
      <c r="A115" s="160" t="s">
        <v>1047</v>
      </c>
      <c r="B115" s="160" t="s">
        <v>839</v>
      </c>
      <c r="C115" s="160" t="s">
        <v>1048</v>
      </c>
      <c r="D115" s="25">
        <v>315000</v>
      </c>
      <c r="E115" s="25">
        <v>0</v>
      </c>
      <c r="F115" s="25">
        <f t="shared" si="1"/>
        <v>315000</v>
      </c>
      <c r="G115" s="25"/>
    </row>
    <row r="116" spans="1:7" ht="12.75">
      <c r="A116" s="160" t="s">
        <v>1049</v>
      </c>
      <c r="B116" s="160" t="s">
        <v>839</v>
      </c>
      <c r="C116" s="160" t="s">
        <v>1050</v>
      </c>
      <c r="D116" s="25">
        <v>386000</v>
      </c>
      <c r="E116" s="25">
        <v>0</v>
      </c>
      <c r="F116" s="25">
        <f t="shared" si="1"/>
        <v>386000</v>
      </c>
      <c r="G116" s="25"/>
    </row>
    <row r="117" spans="1:7" ht="12.75">
      <c r="A117" s="160" t="s">
        <v>1051</v>
      </c>
      <c r="B117" s="160" t="s">
        <v>839</v>
      </c>
      <c r="C117" s="160" t="s">
        <v>1052</v>
      </c>
      <c r="D117" s="25">
        <v>926000</v>
      </c>
      <c r="E117" s="25">
        <v>0</v>
      </c>
      <c r="F117" s="25">
        <f t="shared" si="1"/>
        <v>926000</v>
      </c>
      <c r="G117" s="25"/>
    </row>
    <row r="118" spans="1:7" ht="12.75">
      <c r="A118" s="160" t="s">
        <v>1053</v>
      </c>
      <c r="B118" s="160" t="s">
        <v>839</v>
      </c>
      <c r="C118" s="160" t="s">
        <v>1054</v>
      </c>
      <c r="D118" s="25">
        <v>75000</v>
      </c>
      <c r="E118" s="25">
        <v>0</v>
      </c>
      <c r="F118" s="25">
        <f t="shared" si="1"/>
        <v>75000</v>
      </c>
      <c r="G118" s="25"/>
    </row>
    <row r="119" spans="1:7" ht="12.75">
      <c r="A119" s="160" t="s">
        <v>1055</v>
      </c>
      <c r="B119" s="160" t="s">
        <v>839</v>
      </c>
      <c r="C119" s="160" t="s">
        <v>1054</v>
      </c>
      <c r="D119" s="25">
        <v>264000</v>
      </c>
      <c r="E119" s="25">
        <v>0</v>
      </c>
      <c r="F119" s="25">
        <f t="shared" si="1"/>
        <v>264000</v>
      </c>
      <c r="G119" s="25"/>
    </row>
    <row r="120" spans="1:7" ht="12.75">
      <c r="A120" s="160" t="s">
        <v>1056</v>
      </c>
      <c r="B120" s="160" t="s">
        <v>839</v>
      </c>
      <c r="C120" s="160" t="s">
        <v>1057</v>
      </c>
      <c r="D120" s="25">
        <v>380000</v>
      </c>
      <c r="E120" s="25">
        <v>0</v>
      </c>
      <c r="F120" s="25">
        <f t="shared" si="1"/>
        <v>380000</v>
      </c>
      <c r="G120" s="25"/>
    </row>
    <row r="121" spans="1:7" ht="12.75">
      <c r="A121" s="160" t="s">
        <v>1058</v>
      </c>
      <c r="B121" s="160" t="s">
        <v>839</v>
      </c>
      <c r="C121" s="160" t="s">
        <v>1059</v>
      </c>
      <c r="D121" s="25">
        <v>369000</v>
      </c>
      <c r="E121" s="25">
        <v>0</v>
      </c>
      <c r="F121" s="25">
        <f t="shared" si="1"/>
        <v>369000</v>
      </c>
      <c r="G121" s="25"/>
    </row>
    <row r="122" spans="1:7" ht="12.75">
      <c r="A122" s="160" t="s">
        <v>1060</v>
      </c>
      <c r="B122" s="160" t="s">
        <v>839</v>
      </c>
      <c r="C122" s="160" t="s">
        <v>1061</v>
      </c>
      <c r="D122" s="25">
        <v>220000</v>
      </c>
      <c r="E122" s="25">
        <v>0</v>
      </c>
      <c r="F122" s="25">
        <f t="shared" si="1"/>
        <v>220000</v>
      </c>
      <c r="G122" s="25"/>
    </row>
    <row r="123" spans="1:7" ht="12.75">
      <c r="A123" s="160" t="s">
        <v>1062</v>
      </c>
      <c r="B123" s="160" t="s">
        <v>839</v>
      </c>
      <c r="C123" s="160" t="s">
        <v>1063</v>
      </c>
      <c r="D123" s="25">
        <v>25000</v>
      </c>
      <c r="E123" s="25">
        <v>0</v>
      </c>
      <c r="F123" s="25">
        <f t="shared" si="1"/>
        <v>25000</v>
      </c>
      <c r="G123" s="25"/>
    </row>
    <row r="124" spans="1:7" ht="12.75">
      <c r="A124" s="160" t="s">
        <v>1064</v>
      </c>
      <c r="B124" s="160" t="s">
        <v>839</v>
      </c>
      <c r="C124" s="160" t="s">
        <v>1065</v>
      </c>
      <c r="D124" s="25">
        <v>326000</v>
      </c>
      <c r="E124" s="25">
        <v>0</v>
      </c>
      <c r="F124" s="25">
        <f t="shared" si="1"/>
        <v>326000</v>
      </c>
      <c r="G124" s="25"/>
    </row>
    <row r="125" spans="1:7" ht="12.75">
      <c r="A125" s="160" t="s">
        <v>1066</v>
      </c>
      <c r="B125" s="160" t="s">
        <v>839</v>
      </c>
      <c r="C125" s="160" t="s">
        <v>1067</v>
      </c>
      <c r="D125" s="25">
        <v>349000</v>
      </c>
      <c r="E125" s="25">
        <v>0</v>
      </c>
      <c r="F125" s="25">
        <f t="shared" si="1"/>
        <v>349000</v>
      </c>
      <c r="G125" s="25"/>
    </row>
    <row r="126" spans="1:7" ht="12.75">
      <c r="A126" s="160" t="s">
        <v>1068</v>
      </c>
      <c r="B126" s="160" t="s">
        <v>839</v>
      </c>
      <c r="C126" s="160" t="s">
        <v>1069</v>
      </c>
      <c r="D126" s="25">
        <v>283000</v>
      </c>
      <c r="E126" s="25">
        <v>0</v>
      </c>
      <c r="F126" s="25">
        <f t="shared" si="1"/>
        <v>283000</v>
      </c>
      <c r="G126" s="25"/>
    </row>
    <row r="127" spans="1:7" ht="12.75">
      <c r="A127" s="160" t="s">
        <v>1070</v>
      </c>
      <c r="B127" s="160" t="s">
        <v>839</v>
      </c>
      <c r="C127" s="160" t="s">
        <v>1071</v>
      </c>
      <c r="D127" s="25">
        <v>751000</v>
      </c>
      <c r="E127" s="25">
        <v>0</v>
      </c>
      <c r="F127" s="25">
        <f t="shared" si="1"/>
        <v>751000</v>
      </c>
      <c r="G127" s="25"/>
    </row>
    <row r="128" spans="1:7" ht="12.75">
      <c r="A128" s="160" t="s">
        <v>1072</v>
      </c>
      <c r="B128" s="160" t="s">
        <v>839</v>
      </c>
      <c r="C128" s="160" t="s">
        <v>1073</v>
      </c>
      <c r="D128" s="25">
        <v>128000</v>
      </c>
      <c r="E128" s="25">
        <v>0</v>
      </c>
      <c r="F128" s="25">
        <f t="shared" si="1"/>
        <v>128000</v>
      </c>
      <c r="G128" s="25"/>
    </row>
    <row r="129" spans="1:7" ht="12.75">
      <c r="A129" s="160" t="s">
        <v>1074</v>
      </c>
      <c r="B129" s="160" t="s">
        <v>839</v>
      </c>
      <c r="C129" s="160" t="s">
        <v>1075</v>
      </c>
      <c r="D129" s="25">
        <v>113000</v>
      </c>
      <c r="E129" s="25">
        <v>0</v>
      </c>
      <c r="F129" s="25">
        <f t="shared" si="1"/>
        <v>113000</v>
      </c>
      <c r="G129" s="25"/>
    </row>
    <row r="130" spans="1:7" ht="12.75">
      <c r="A130" s="160" t="s">
        <v>1076</v>
      </c>
      <c r="B130" s="160" t="s">
        <v>839</v>
      </c>
      <c r="C130" s="160" t="s">
        <v>1077</v>
      </c>
      <c r="D130" s="25">
        <v>9000</v>
      </c>
      <c r="E130" s="25">
        <v>0</v>
      </c>
      <c r="F130" s="25">
        <f t="shared" si="1"/>
        <v>9000</v>
      </c>
      <c r="G130" s="25"/>
    </row>
    <row r="131" spans="1:7" ht="12.75">
      <c r="A131" s="160" t="s">
        <v>1078</v>
      </c>
      <c r="B131" s="160" t="s">
        <v>839</v>
      </c>
      <c r="C131" s="160" t="s">
        <v>1079</v>
      </c>
      <c r="D131" s="25">
        <v>506000</v>
      </c>
      <c r="E131" s="25">
        <v>0</v>
      </c>
      <c r="F131" s="25">
        <f t="shared" si="1"/>
        <v>506000</v>
      </c>
      <c r="G131" s="25"/>
    </row>
    <row r="132" spans="1:7" ht="12.75">
      <c r="A132" s="160" t="s">
        <v>1080</v>
      </c>
      <c r="B132" s="160" t="s">
        <v>839</v>
      </c>
      <c r="C132" s="160" t="s">
        <v>1079</v>
      </c>
      <c r="D132" s="25">
        <v>338000</v>
      </c>
      <c r="E132" s="25">
        <v>0</v>
      </c>
      <c r="F132" s="25">
        <f aca="true" t="shared" si="2" ref="F132:F195">D132-E132</f>
        <v>338000</v>
      </c>
      <c r="G132" s="25"/>
    </row>
    <row r="133" spans="1:7" ht="12.75">
      <c r="A133" s="160" t="s">
        <v>1081</v>
      </c>
      <c r="B133" s="160" t="s">
        <v>839</v>
      </c>
      <c r="C133" s="160" t="s">
        <v>1082</v>
      </c>
      <c r="D133" s="25">
        <v>4000</v>
      </c>
      <c r="E133" s="25">
        <v>0</v>
      </c>
      <c r="F133" s="25">
        <f t="shared" si="2"/>
        <v>4000</v>
      </c>
      <c r="G133" s="25"/>
    </row>
    <row r="134" spans="1:7" ht="12.75">
      <c r="A134" s="160" t="s">
        <v>1083</v>
      </c>
      <c r="B134" s="160" t="s">
        <v>839</v>
      </c>
      <c r="C134" s="160" t="s">
        <v>1084</v>
      </c>
      <c r="D134" s="25">
        <v>343000</v>
      </c>
      <c r="E134" s="25">
        <v>0</v>
      </c>
      <c r="F134" s="25">
        <f t="shared" si="2"/>
        <v>343000</v>
      </c>
      <c r="G134" s="25"/>
    </row>
    <row r="135" spans="1:7" ht="12.75">
      <c r="A135" s="160" t="s">
        <v>1085</v>
      </c>
      <c r="B135" s="160" t="s">
        <v>839</v>
      </c>
      <c r="C135" s="160" t="s">
        <v>1086</v>
      </c>
      <c r="D135" s="25">
        <v>1000</v>
      </c>
      <c r="E135" s="25">
        <v>0</v>
      </c>
      <c r="F135" s="25">
        <f t="shared" si="2"/>
        <v>1000</v>
      </c>
      <c r="G135" s="25"/>
    </row>
    <row r="136" spans="1:7" ht="12.75">
      <c r="A136" s="160" t="s">
        <v>1087</v>
      </c>
      <c r="B136" s="160" t="s">
        <v>839</v>
      </c>
      <c r="C136" s="160" t="s">
        <v>1088</v>
      </c>
      <c r="D136" s="25">
        <v>666000</v>
      </c>
      <c r="E136" s="25">
        <v>0</v>
      </c>
      <c r="F136" s="25">
        <f t="shared" si="2"/>
        <v>666000</v>
      </c>
      <c r="G136" s="25"/>
    </row>
    <row r="137" spans="1:7" ht="12.75">
      <c r="A137" s="160" t="s">
        <v>1089</v>
      </c>
      <c r="B137" s="160" t="s">
        <v>839</v>
      </c>
      <c r="C137" s="160" t="s">
        <v>1090</v>
      </c>
      <c r="D137" s="25">
        <v>309000</v>
      </c>
      <c r="E137" s="25">
        <v>0</v>
      </c>
      <c r="F137" s="25">
        <f t="shared" si="2"/>
        <v>309000</v>
      </c>
      <c r="G137" s="25"/>
    </row>
    <row r="138" spans="1:7" ht="12.75">
      <c r="A138" s="160" t="s">
        <v>1091</v>
      </c>
      <c r="B138" s="160" t="s">
        <v>839</v>
      </c>
      <c r="C138" s="160" t="s">
        <v>1092</v>
      </c>
      <c r="D138" s="25">
        <v>62000</v>
      </c>
      <c r="E138" s="25">
        <v>0</v>
      </c>
      <c r="F138" s="25">
        <f t="shared" si="2"/>
        <v>62000</v>
      </c>
      <c r="G138" s="25"/>
    </row>
    <row r="139" spans="1:7" ht="12.75">
      <c r="A139" s="160" t="s">
        <v>1093</v>
      </c>
      <c r="B139" s="160" t="s">
        <v>839</v>
      </c>
      <c r="C139" s="160" t="s">
        <v>1094</v>
      </c>
      <c r="D139" s="25">
        <v>4000</v>
      </c>
      <c r="E139" s="25">
        <v>0</v>
      </c>
      <c r="F139" s="25">
        <f t="shared" si="2"/>
        <v>4000</v>
      </c>
      <c r="G139" s="25"/>
    </row>
    <row r="140" spans="1:7" ht="12.75">
      <c r="A140" s="160" t="s">
        <v>1095</v>
      </c>
      <c r="B140" s="160" t="s">
        <v>839</v>
      </c>
      <c r="C140" s="160" t="s">
        <v>1094</v>
      </c>
      <c r="D140" s="25">
        <v>1000</v>
      </c>
      <c r="E140" s="25">
        <v>0</v>
      </c>
      <c r="F140" s="25">
        <f t="shared" si="2"/>
        <v>1000</v>
      </c>
      <c r="G140" s="25"/>
    </row>
    <row r="141" spans="1:7" ht="12.75">
      <c r="A141" s="160" t="s">
        <v>1096</v>
      </c>
      <c r="B141" s="160" t="s">
        <v>839</v>
      </c>
      <c r="C141" s="160" t="s">
        <v>1097</v>
      </c>
      <c r="D141" s="25">
        <v>208000</v>
      </c>
      <c r="E141" s="25">
        <v>0</v>
      </c>
      <c r="F141" s="25">
        <f t="shared" si="2"/>
        <v>208000</v>
      </c>
      <c r="G141" s="25"/>
    </row>
    <row r="142" spans="1:7" ht="12.75">
      <c r="A142" s="160" t="s">
        <v>1098</v>
      </c>
      <c r="B142" s="160" t="s">
        <v>839</v>
      </c>
      <c r="C142" s="160" t="s">
        <v>1099</v>
      </c>
      <c r="D142" s="25">
        <v>22000</v>
      </c>
      <c r="E142" s="25">
        <v>0</v>
      </c>
      <c r="F142" s="25">
        <f t="shared" si="2"/>
        <v>22000</v>
      </c>
      <c r="G142" s="25"/>
    </row>
    <row r="143" spans="1:7" ht="12.75">
      <c r="A143" s="160" t="s">
        <v>1100</v>
      </c>
      <c r="B143" s="160" t="s">
        <v>839</v>
      </c>
      <c r="C143" s="160" t="s">
        <v>1099</v>
      </c>
      <c r="D143" s="25">
        <v>69000</v>
      </c>
      <c r="E143" s="25">
        <v>0</v>
      </c>
      <c r="F143" s="25">
        <f t="shared" si="2"/>
        <v>69000</v>
      </c>
      <c r="G143" s="25"/>
    </row>
    <row r="144" spans="1:7" ht="12.75">
      <c r="A144" s="160" t="s">
        <v>1101</v>
      </c>
      <c r="B144" s="160" t="s">
        <v>839</v>
      </c>
      <c r="C144" s="160" t="s">
        <v>1099</v>
      </c>
      <c r="D144" s="25">
        <v>36000</v>
      </c>
      <c r="E144" s="25">
        <v>0</v>
      </c>
      <c r="F144" s="25">
        <f t="shared" si="2"/>
        <v>36000</v>
      </c>
      <c r="G144" s="25"/>
    </row>
    <row r="145" spans="1:7" ht="12.75">
      <c r="A145" s="160" t="s">
        <v>1102</v>
      </c>
      <c r="B145" s="160" t="s">
        <v>839</v>
      </c>
      <c r="C145" s="160" t="s">
        <v>1103</v>
      </c>
      <c r="D145" s="25">
        <v>953000</v>
      </c>
      <c r="E145" s="25">
        <v>0</v>
      </c>
      <c r="F145" s="25">
        <f t="shared" si="2"/>
        <v>953000</v>
      </c>
      <c r="G145" s="25"/>
    </row>
    <row r="146" spans="1:7" ht="12.75">
      <c r="A146" s="160" t="s">
        <v>1104</v>
      </c>
      <c r="B146" s="160" t="s">
        <v>839</v>
      </c>
      <c r="C146" s="160" t="s">
        <v>1105</v>
      </c>
      <c r="D146" s="25">
        <v>65000</v>
      </c>
      <c r="E146" s="25">
        <v>0</v>
      </c>
      <c r="F146" s="25">
        <f t="shared" si="2"/>
        <v>65000</v>
      </c>
      <c r="G146" s="25"/>
    </row>
    <row r="147" spans="1:7" ht="12.75">
      <c r="A147" s="160" t="s">
        <v>1106</v>
      </c>
      <c r="B147" s="160" t="s">
        <v>839</v>
      </c>
      <c r="C147" s="160" t="s">
        <v>1107</v>
      </c>
      <c r="D147" s="25">
        <v>174000</v>
      </c>
      <c r="E147" s="25">
        <v>0</v>
      </c>
      <c r="F147" s="25">
        <f t="shared" si="2"/>
        <v>174000</v>
      </c>
      <c r="G147" s="25"/>
    </row>
    <row r="148" spans="1:7" ht="12.75">
      <c r="A148" s="160" t="s">
        <v>1108</v>
      </c>
      <c r="B148" s="160" t="s">
        <v>839</v>
      </c>
      <c r="C148" s="160" t="s">
        <v>1109</v>
      </c>
      <c r="D148" s="25">
        <v>153000</v>
      </c>
      <c r="E148" s="25">
        <v>0</v>
      </c>
      <c r="F148" s="25">
        <f t="shared" si="2"/>
        <v>153000</v>
      </c>
      <c r="G148" s="25"/>
    </row>
    <row r="149" spans="1:7" ht="12.75">
      <c r="A149" s="160" t="s">
        <v>1110</v>
      </c>
      <c r="B149" s="160" t="s">
        <v>839</v>
      </c>
      <c r="C149" s="160" t="s">
        <v>1111</v>
      </c>
      <c r="D149" s="25">
        <v>284000</v>
      </c>
      <c r="E149" s="25">
        <v>0</v>
      </c>
      <c r="F149" s="25">
        <f t="shared" si="2"/>
        <v>284000</v>
      </c>
      <c r="G149" s="25"/>
    </row>
    <row r="150" spans="1:7" ht="12.75">
      <c r="A150" s="160" t="s">
        <v>1112</v>
      </c>
      <c r="B150" s="160" t="s">
        <v>839</v>
      </c>
      <c r="C150" s="160" t="s">
        <v>1113</v>
      </c>
      <c r="D150" s="25">
        <v>272000</v>
      </c>
      <c r="E150" s="25">
        <v>0</v>
      </c>
      <c r="F150" s="25">
        <f t="shared" si="2"/>
        <v>272000</v>
      </c>
      <c r="G150" s="25"/>
    </row>
    <row r="151" spans="1:7" ht="12.75">
      <c r="A151" s="160" t="s">
        <v>1114</v>
      </c>
      <c r="B151" s="160" t="s">
        <v>839</v>
      </c>
      <c r="C151" s="160" t="s">
        <v>1115</v>
      </c>
      <c r="D151" s="25">
        <v>340000</v>
      </c>
      <c r="E151" s="25">
        <v>0</v>
      </c>
      <c r="F151" s="25">
        <f t="shared" si="2"/>
        <v>340000</v>
      </c>
      <c r="G151" s="25"/>
    </row>
    <row r="152" spans="1:7" ht="12.75">
      <c r="A152" s="160" t="s">
        <v>1116</v>
      </c>
      <c r="B152" s="160" t="s">
        <v>839</v>
      </c>
      <c r="C152" s="160" t="s">
        <v>1117</v>
      </c>
      <c r="D152" s="25">
        <v>545000</v>
      </c>
      <c r="E152" s="25">
        <v>0</v>
      </c>
      <c r="F152" s="25">
        <f t="shared" si="2"/>
        <v>545000</v>
      </c>
      <c r="G152" s="25"/>
    </row>
    <row r="153" spans="1:7" ht="12.75">
      <c r="A153" s="160" t="s">
        <v>1118</v>
      </c>
      <c r="B153" s="160" t="s">
        <v>839</v>
      </c>
      <c r="C153" s="160" t="s">
        <v>1119</v>
      </c>
      <c r="D153" s="25">
        <v>258000</v>
      </c>
      <c r="E153" s="25">
        <v>0</v>
      </c>
      <c r="F153" s="25">
        <f t="shared" si="2"/>
        <v>258000</v>
      </c>
      <c r="G153" s="25"/>
    </row>
    <row r="154" spans="1:7" ht="12.75">
      <c r="A154" s="160" t="s">
        <v>1120</v>
      </c>
      <c r="B154" s="160" t="s">
        <v>839</v>
      </c>
      <c r="C154" s="160" t="s">
        <v>1121</v>
      </c>
      <c r="D154" s="25">
        <v>191000</v>
      </c>
      <c r="E154" s="25">
        <v>0</v>
      </c>
      <c r="F154" s="25">
        <f t="shared" si="2"/>
        <v>191000</v>
      </c>
      <c r="G154" s="25"/>
    </row>
    <row r="155" spans="1:7" ht="12.75">
      <c r="A155" s="160" t="s">
        <v>1122</v>
      </c>
      <c r="B155" s="160" t="s">
        <v>839</v>
      </c>
      <c r="C155" s="160" t="s">
        <v>1123</v>
      </c>
      <c r="D155" s="25">
        <v>366000</v>
      </c>
      <c r="E155" s="25">
        <v>0</v>
      </c>
      <c r="F155" s="25">
        <f t="shared" si="2"/>
        <v>366000</v>
      </c>
      <c r="G155" s="25"/>
    </row>
    <row r="156" spans="1:7" ht="12.75">
      <c r="A156" s="160" t="s">
        <v>1124</v>
      </c>
      <c r="B156" s="160" t="s">
        <v>839</v>
      </c>
      <c r="C156" s="160" t="s">
        <v>1125</v>
      </c>
      <c r="D156" s="25">
        <v>17000</v>
      </c>
      <c r="E156" s="25">
        <v>0</v>
      </c>
      <c r="F156" s="25">
        <f t="shared" si="2"/>
        <v>17000</v>
      </c>
      <c r="G156" s="25"/>
    </row>
    <row r="157" spans="1:7" ht="12.75">
      <c r="A157" s="160" t="s">
        <v>1126</v>
      </c>
      <c r="B157" s="160" t="s">
        <v>839</v>
      </c>
      <c r="C157" s="160" t="s">
        <v>1127</v>
      </c>
      <c r="D157" s="25">
        <v>239000</v>
      </c>
      <c r="E157" s="25">
        <v>0</v>
      </c>
      <c r="F157" s="25">
        <f t="shared" si="2"/>
        <v>239000</v>
      </c>
      <c r="G157" s="25"/>
    </row>
    <row r="158" spans="1:7" ht="12.75">
      <c r="A158" s="160" t="s">
        <v>1128</v>
      </c>
      <c r="B158" s="160" t="s">
        <v>839</v>
      </c>
      <c r="C158" s="160" t="s">
        <v>1129</v>
      </c>
      <c r="D158" s="25">
        <v>198000</v>
      </c>
      <c r="E158" s="25">
        <v>0</v>
      </c>
      <c r="F158" s="25">
        <f t="shared" si="2"/>
        <v>198000</v>
      </c>
      <c r="G158" s="25"/>
    </row>
    <row r="159" spans="1:7" ht="12.75">
      <c r="A159" s="160" t="s">
        <v>1130</v>
      </c>
      <c r="B159" s="160" t="s">
        <v>839</v>
      </c>
      <c r="C159" s="160" t="s">
        <v>1131</v>
      </c>
      <c r="D159" s="25">
        <v>193000</v>
      </c>
      <c r="E159" s="25">
        <v>0</v>
      </c>
      <c r="F159" s="25">
        <f t="shared" si="2"/>
        <v>193000</v>
      </c>
      <c r="G159" s="25"/>
    </row>
    <row r="160" spans="1:7" ht="12.75">
      <c r="A160" s="160" t="s">
        <v>1132</v>
      </c>
      <c r="B160" s="160" t="s">
        <v>839</v>
      </c>
      <c r="C160" s="160" t="s">
        <v>1133</v>
      </c>
      <c r="D160" s="25">
        <v>139000</v>
      </c>
      <c r="E160" s="25">
        <v>0</v>
      </c>
      <c r="F160" s="25">
        <f t="shared" si="2"/>
        <v>139000</v>
      </c>
      <c r="G160" s="25"/>
    </row>
    <row r="161" spans="1:7" ht="12.75">
      <c r="A161" s="160" t="s">
        <v>1134</v>
      </c>
      <c r="B161" s="160" t="s">
        <v>839</v>
      </c>
      <c r="C161" s="160" t="s">
        <v>1135</v>
      </c>
      <c r="D161" s="25">
        <v>373000</v>
      </c>
      <c r="E161" s="25">
        <v>0</v>
      </c>
      <c r="F161" s="25">
        <f t="shared" si="2"/>
        <v>373000</v>
      </c>
      <c r="G161" s="25"/>
    </row>
    <row r="162" spans="1:7" ht="12.75">
      <c r="A162" s="160" t="s">
        <v>1136</v>
      </c>
      <c r="B162" s="160" t="s">
        <v>839</v>
      </c>
      <c r="C162" s="160" t="s">
        <v>1137</v>
      </c>
      <c r="D162" s="25">
        <v>335000</v>
      </c>
      <c r="E162" s="25">
        <v>0</v>
      </c>
      <c r="F162" s="25">
        <f t="shared" si="2"/>
        <v>335000</v>
      </c>
      <c r="G162" s="25"/>
    </row>
    <row r="163" spans="1:7" ht="12.75">
      <c r="A163" s="160" t="s">
        <v>1138</v>
      </c>
      <c r="B163" s="160" t="s">
        <v>839</v>
      </c>
      <c r="C163" s="160" t="s">
        <v>1139</v>
      </c>
      <c r="D163" s="25">
        <v>243000</v>
      </c>
      <c r="E163" s="25">
        <v>0</v>
      </c>
      <c r="F163" s="25">
        <f t="shared" si="2"/>
        <v>243000</v>
      </c>
      <c r="G163" s="25"/>
    </row>
    <row r="164" spans="1:7" ht="12.75">
      <c r="A164" s="160" t="s">
        <v>1140</v>
      </c>
      <c r="B164" s="160" t="s">
        <v>839</v>
      </c>
      <c r="C164" s="160" t="s">
        <v>1141</v>
      </c>
      <c r="D164" s="25">
        <v>103000</v>
      </c>
      <c r="E164" s="25">
        <v>0</v>
      </c>
      <c r="F164" s="25">
        <f t="shared" si="2"/>
        <v>103000</v>
      </c>
      <c r="G164" s="25"/>
    </row>
    <row r="165" spans="1:7" ht="12.75">
      <c r="A165" s="160" t="s">
        <v>1142</v>
      </c>
      <c r="B165" s="160" t="s">
        <v>839</v>
      </c>
      <c r="C165" s="160" t="s">
        <v>1143</v>
      </c>
      <c r="D165" s="25">
        <v>119000</v>
      </c>
      <c r="E165" s="25">
        <v>0</v>
      </c>
      <c r="F165" s="25">
        <f t="shared" si="2"/>
        <v>119000</v>
      </c>
      <c r="G165" s="25"/>
    </row>
    <row r="166" spans="1:7" ht="12.75">
      <c r="A166" s="160" t="s">
        <v>1144</v>
      </c>
      <c r="B166" s="160" t="s">
        <v>839</v>
      </c>
      <c r="C166" s="160" t="s">
        <v>1145</v>
      </c>
      <c r="D166" s="25">
        <v>492000</v>
      </c>
      <c r="E166" s="25">
        <v>0</v>
      </c>
      <c r="F166" s="25">
        <f t="shared" si="2"/>
        <v>492000</v>
      </c>
      <c r="G166" s="25"/>
    </row>
    <row r="167" spans="1:7" ht="12.75">
      <c r="A167" s="160" t="s">
        <v>1146</v>
      </c>
      <c r="B167" s="160" t="s">
        <v>839</v>
      </c>
      <c r="C167" s="160" t="s">
        <v>1147</v>
      </c>
      <c r="D167" s="25">
        <v>56000</v>
      </c>
      <c r="E167" s="25">
        <v>0</v>
      </c>
      <c r="F167" s="25">
        <f t="shared" si="2"/>
        <v>56000</v>
      </c>
      <c r="G167" s="25"/>
    </row>
    <row r="168" spans="1:7" ht="12.75">
      <c r="A168" s="160" t="s">
        <v>1148</v>
      </c>
      <c r="B168" s="160" t="s">
        <v>839</v>
      </c>
      <c r="C168" s="160" t="s">
        <v>1149</v>
      </c>
      <c r="D168" s="25">
        <v>915000</v>
      </c>
      <c r="E168" s="25">
        <v>0</v>
      </c>
      <c r="F168" s="25">
        <f t="shared" si="2"/>
        <v>915000</v>
      </c>
      <c r="G168" s="25"/>
    </row>
    <row r="169" spans="1:7" ht="12.75">
      <c r="A169" s="160" t="s">
        <v>1150</v>
      </c>
      <c r="B169" s="160" t="s">
        <v>839</v>
      </c>
      <c r="C169" s="160" t="s">
        <v>1151</v>
      </c>
      <c r="D169" s="25">
        <v>126000</v>
      </c>
      <c r="E169" s="25">
        <v>0</v>
      </c>
      <c r="F169" s="25">
        <f t="shared" si="2"/>
        <v>126000</v>
      </c>
      <c r="G169" s="25"/>
    </row>
    <row r="170" spans="1:7" ht="12.75">
      <c r="A170" s="160" t="s">
        <v>1152</v>
      </c>
      <c r="B170" s="160" t="s">
        <v>839</v>
      </c>
      <c r="C170" s="160" t="s">
        <v>1153</v>
      </c>
      <c r="D170" s="25">
        <v>94000</v>
      </c>
      <c r="E170" s="25">
        <v>0</v>
      </c>
      <c r="F170" s="25">
        <f t="shared" si="2"/>
        <v>94000</v>
      </c>
      <c r="G170" s="25"/>
    </row>
    <row r="171" spans="1:7" ht="12.75">
      <c r="A171" s="160" t="s">
        <v>1154</v>
      </c>
      <c r="B171" s="160" t="s">
        <v>839</v>
      </c>
      <c r="C171" s="160" t="s">
        <v>1155</v>
      </c>
      <c r="D171" s="25">
        <v>325000</v>
      </c>
      <c r="E171" s="25">
        <v>0</v>
      </c>
      <c r="F171" s="25">
        <f t="shared" si="2"/>
        <v>325000</v>
      </c>
      <c r="G171" s="25"/>
    </row>
    <row r="172" spans="1:7" ht="12.75">
      <c r="A172" s="160" t="s">
        <v>1156</v>
      </c>
      <c r="B172" s="160" t="s">
        <v>839</v>
      </c>
      <c r="C172" s="160" t="s">
        <v>1157</v>
      </c>
      <c r="D172" s="25">
        <v>57000</v>
      </c>
      <c r="E172" s="25">
        <v>0</v>
      </c>
      <c r="F172" s="25">
        <f t="shared" si="2"/>
        <v>57000</v>
      </c>
      <c r="G172" s="25"/>
    </row>
    <row r="173" spans="1:7" ht="12.75">
      <c r="A173" s="160" t="s">
        <v>1158</v>
      </c>
      <c r="B173" s="160" t="s">
        <v>839</v>
      </c>
      <c r="C173" s="160" t="s">
        <v>1159</v>
      </c>
      <c r="D173" s="25">
        <v>52000</v>
      </c>
      <c r="E173" s="25">
        <v>0</v>
      </c>
      <c r="F173" s="25">
        <f t="shared" si="2"/>
        <v>52000</v>
      </c>
      <c r="G173" s="25"/>
    </row>
    <row r="174" spans="1:7" ht="12.75">
      <c r="A174" s="160" t="s">
        <v>1160</v>
      </c>
      <c r="B174" s="160" t="s">
        <v>839</v>
      </c>
      <c r="C174" s="160" t="s">
        <v>1161</v>
      </c>
      <c r="D174" s="25">
        <v>86000</v>
      </c>
      <c r="E174" s="25">
        <v>0</v>
      </c>
      <c r="F174" s="25">
        <f t="shared" si="2"/>
        <v>86000</v>
      </c>
      <c r="G174" s="25"/>
    </row>
    <row r="175" spans="1:7" ht="12.75">
      <c r="A175" s="160" t="s">
        <v>1162</v>
      </c>
      <c r="B175" s="160" t="s">
        <v>839</v>
      </c>
      <c r="C175" s="160" t="s">
        <v>1161</v>
      </c>
      <c r="D175" s="25">
        <v>35000</v>
      </c>
      <c r="E175" s="25">
        <v>0</v>
      </c>
      <c r="F175" s="25">
        <f t="shared" si="2"/>
        <v>35000</v>
      </c>
      <c r="G175" s="25"/>
    </row>
    <row r="176" spans="1:7" ht="12.75">
      <c r="A176" s="160" t="s">
        <v>1163</v>
      </c>
      <c r="B176" s="160" t="s">
        <v>839</v>
      </c>
      <c r="C176" s="160" t="s">
        <v>1164</v>
      </c>
      <c r="D176" s="25">
        <v>175000</v>
      </c>
      <c r="E176" s="25">
        <v>0</v>
      </c>
      <c r="F176" s="25">
        <f t="shared" si="2"/>
        <v>175000</v>
      </c>
      <c r="G176" s="25"/>
    </row>
    <row r="177" spans="1:7" ht="12.75">
      <c r="A177" s="160" t="s">
        <v>1165</v>
      </c>
      <c r="B177" s="160" t="s">
        <v>839</v>
      </c>
      <c r="C177" s="160" t="s">
        <v>1166</v>
      </c>
      <c r="D177" s="25">
        <v>537000</v>
      </c>
      <c r="E177" s="25">
        <v>0</v>
      </c>
      <c r="F177" s="25">
        <f t="shared" si="2"/>
        <v>537000</v>
      </c>
      <c r="G177" s="25"/>
    </row>
    <row r="178" spans="1:7" ht="12.75">
      <c r="A178" s="160" t="s">
        <v>1167</v>
      </c>
      <c r="B178" s="160" t="s">
        <v>839</v>
      </c>
      <c r="C178" s="160" t="s">
        <v>1168</v>
      </c>
      <c r="D178" s="25">
        <v>79000</v>
      </c>
      <c r="E178" s="25">
        <v>0</v>
      </c>
      <c r="F178" s="25">
        <f t="shared" si="2"/>
        <v>79000</v>
      </c>
      <c r="G178" s="25"/>
    </row>
    <row r="179" spans="1:7" ht="12.75">
      <c r="A179" s="160" t="s">
        <v>1169</v>
      </c>
      <c r="B179" s="160" t="s">
        <v>839</v>
      </c>
      <c r="C179" s="160" t="s">
        <v>1168</v>
      </c>
      <c r="D179" s="25">
        <v>24000</v>
      </c>
      <c r="E179" s="25">
        <v>0</v>
      </c>
      <c r="F179" s="25">
        <f t="shared" si="2"/>
        <v>24000</v>
      </c>
      <c r="G179" s="25"/>
    </row>
    <row r="180" spans="1:7" ht="12.75">
      <c r="A180" s="160" t="s">
        <v>1170</v>
      </c>
      <c r="B180" s="160" t="s">
        <v>839</v>
      </c>
      <c r="C180" s="160" t="s">
        <v>1171</v>
      </c>
      <c r="D180" s="25">
        <v>40000</v>
      </c>
      <c r="E180" s="25">
        <v>0</v>
      </c>
      <c r="F180" s="25">
        <f t="shared" si="2"/>
        <v>40000</v>
      </c>
      <c r="G180" s="25"/>
    </row>
    <row r="181" spans="1:7" ht="12.75">
      <c r="A181" s="160" t="s">
        <v>1172</v>
      </c>
      <c r="B181" s="160" t="s">
        <v>839</v>
      </c>
      <c r="C181" s="160" t="s">
        <v>1173</v>
      </c>
      <c r="D181" s="25">
        <v>98000</v>
      </c>
      <c r="E181" s="25">
        <v>0</v>
      </c>
      <c r="F181" s="25">
        <f t="shared" si="2"/>
        <v>98000</v>
      </c>
      <c r="G181" s="25"/>
    </row>
    <row r="182" spans="1:7" ht="12.75">
      <c r="A182" s="160" t="s">
        <v>1174</v>
      </c>
      <c r="B182" s="160" t="s">
        <v>839</v>
      </c>
      <c r="C182" s="160" t="s">
        <v>1175</v>
      </c>
      <c r="D182" s="25">
        <v>668000</v>
      </c>
      <c r="E182" s="25">
        <v>0</v>
      </c>
      <c r="F182" s="25">
        <f t="shared" si="2"/>
        <v>668000</v>
      </c>
      <c r="G182" s="25"/>
    </row>
    <row r="183" spans="1:7" ht="12.75">
      <c r="A183" s="160" t="s">
        <v>1176</v>
      </c>
      <c r="B183" s="160" t="s">
        <v>839</v>
      </c>
      <c r="C183" s="160" t="s">
        <v>1177</v>
      </c>
      <c r="D183" s="25">
        <v>444000</v>
      </c>
      <c r="E183" s="25">
        <v>0</v>
      </c>
      <c r="F183" s="25">
        <f t="shared" si="2"/>
        <v>444000</v>
      </c>
      <c r="G183" s="25"/>
    </row>
    <row r="184" spans="1:7" ht="12.75">
      <c r="A184" s="160" t="s">
        <v>1178</v>
      </c>
      <c r="B184" s="160" t="s">
        <v>839</v>
      </c>
      <c r="C184" s="160" t="s">
        <v>1179</v>
      </c>
      <c r="D184" s="25">
        <v>897000</v>
      </c>
      <c r="E184" s="25">
        <v>0</v>
      </c>
      <c r="F184" s="25">
        <f t="shared" si="2"/>
        <v>897000</v>
      </c>
      <c r="G184" s="25"/>
    </row>
    <row r="185" spans="1:7" ht="12.75">
      <c r="A185" s="160" t="s">
        <v>1180</v>
      </c>
      <c r="B185" s="160" t="s">
        <v>839</v>
      </c>
      <c r="C185" s="160" t="s">
        <v>1181</v>
      </c>
      <c r="D185" s="25">
        <v>579000</v>
      </c>
      <c r="E185" s="25">
        <v>0</v>
      </c>
      <c r="F185" s="25">
        <f t="shared" si="2"/>
        <v>579000</v>
      </c>
      <c r="G185" s="25"/>
    </row>
    <row r="186" spans="1:7" ht="12.75">
      <c r="A186" s="160" t="s">
        <v>1182</v>
      </c>
      <c r="B186" s="160" t="s">
        <v>839</v>
      </c>
      <c r="C186" s="160" t="s">
        <v>1183</v>
      </c>
      <c r="D186" s="25">
        <v>219000</v>
      </c>
      <c r="E186" s="25">
        <v>0</v>
      </c>
      <c r="F186" s="25">
        <f t="shared" si="2"/>
        <v>219000</v>
      </c>
      <c r="G186" s="25"/>
    </row>
    <row r="187" spans="1:7" ht="12.75">
      <c r="A187" s="160" t="s">
        <v>1184</v>
      </c>
      <c r="B187" s="160" t="s">
        <v>839</v>
      </c>
      <c r="C187" s="160" t="s">
        <v>1185</v>
      </c>
      <c r="D187" s="25">
        <v>100000</v>
      </c>
      <c r="E187" s="25">
        <v>0</v>
      </c>
      <c r="F187" s="25">
        <f t="shared" si="2"/>
        <v>100000</v>
      </c>
      <c r="G187" s="25"/>
    </row>
    <row r="188" spans="1:7" ht="12.75">
      <c r="A188" s="160" t="s">
        <v>1186</v>
      </c>
      <c r="B188" s="160" t="s">
        <v>839</v>
      </c>
      <c r="C188" s="160" t="s">
        <v>1187</v>
      </c>
      <c r="D188" s="25">
        <v>375000</v>
      </c>
      <c r="E188" s="25">
        <v>0</v>
      </c>
      <c r="F188" s="25">
        <f t="shared" si="2"/>
        <v>375000</v>
      </c>
      <c r="G188" s="25"/>
    </row>
    <row r="189" spans="1:7" ht="12.75">
      <c r="A189" s="160" t="s">
        <v>1188</v>
      </c>
      <c r="B189" s="160" t="s">
        <v>1189</v>
      </c>
      <c r="C189" s="160" t="s">
        <v>1190</v>
      </c>
      <c r="D189" s="25">
        <v>947000</v>
      </c>
      <c r="E189" s="25">
        <v>0</v>
      </c>
      <c r="F189" s="25">
        <f t="shared" si="2"/>
        <v>947000</v>
      </c>
      <c r="G189" s="25"/>
    </row>
    <row r="190" spans="1:7" ht="12.75">
      <c r="A190" s="160" t="s">
        <v>1191</v>
      </c>
      <c r="B190" s="160" t="s">
        <v>1189</v>
      </c>
      <c r="C190" s="160" t="s">
        <v>1192</v>
      </c>
      <c r="D190" s="25">
        <v>183000</v>
      </c>
      <c r="E190" s="25">
        <v>0</v>
      </c>
      <c r="F190" s="25">
        <f t="shared" si="2"/>
        <v>183000</v>
      </c>
      <c r="G190" s="25"/>
    </row>
    <row r="191" spans="1:7" ht="12.75">
      <c r="A191" s="160" t="s">
        <v>1193</v>
      </c>
      <c r="B191" s="160" t="s">
        <v>1189</v>
      </c>
      <c r="C191" s="160" t="s">
        <v>1194</v>
      </c>
      <c r="D191" s="25">
        <v>209000</v>
      </c>
      <c r="E191" s="25">
        <v>0</v>
      </c>
      <c r="F191" s="25">
        <f t="shared" si="2"/>
        <v>209000</v>
      </c>
      <c r="G191" s="25"/>
    </row>
    <row r="192" spans="1:7" ht="12.75">
      <c r="A192" s="160" t="s">
        <v>1195</v>
      </c>
      <c r="B192" s="160" t="s">
        <v>1189</v>
      </c>
      <c r="C192" s="160" t="s">
        <v>1196</v>
      </c>
      <c r="D192" s="25">
        <v>408000</v>
      </c>
      <c r="E192" s="25">
        <v>0</v>
      </c>
      <c r="F192" s="25">
        <f t="shared" si="2"/>
        <v>408000</v>
      </c>
      <c r="G192" s="25">
        <v>408000</v>
      </c>
    </row>
    <row r="193" spans="1:7" ht="12.75">
      <c r="A193" s="160" t="s">
        <v>1197</v>
      </c>
      <c r="B193" s="160" t="s">
        <v>1189</v>
      </c>
      <c r="C193" s="160" t="s">
        <v>1198</v>
      </c>
      <c r="D193" s="25">
        <v>1410000</v>
      </c>
      <c r="E193" s="25">
        <v>0</v>
      </c>
      <c r="F193" s="25">
        <f t="shared" si="2"/>
        <v>1410000</v>
      </c>
      <c r="G193" s="25">
        <v>1410000</v>
      </c>
    </row>
    <row r="194" spans="1:7" ht="12.75">
      <c r="A194" s="160" t="s">
        <v>1199</v>
      </c>
      <c r="B194" s="160" t="s">
        <v>1189</v>
      </c>
      <c r="C194" s="160" t="s">
        <v>1200</v>
      </c>
      <c r="D194" s="25">
        <v>10756000</v>
      </c>
      <c r="E194" s="25">
        <v>0</v>
      </c>
      <c r="F194" s="25">
        <f t="shared" si="2"/>
        <v>10756000</v>
      </c>
      <c r="G194" s="25">
        <v>10756000</v>
      </c>
    </row>
    <row r="195" spans="1:7" ht="12.75">
      <c r="A195" s="160" t="s">
        <v>1201</v>
      </c>
      <c r="B195" s="160" t="s">
        <v>1189</v>
      </c>
      <c r="C195" s="160" t="s">
        <v>1202</v>
      </c>
      <c r="D195" s="25">
        <v>79000</v>
      </c>
      <c r="E195" s="25">
        <v>0</v>
      </c>
      <c r="F195" s="25">
        <f t="shared" si="2"/>
        <v>79000</v>
      </c>
      <c r="G195" s="25">
        <v>79000</v>
      </c>
    </row>
    <row r="196" spans="1:7" ht="12.75">
      <c r="A196" s="160" t="s">
        <v>1203</v>
      </c>
      <c r="B196" s="160" t="s">
        <v>1189</v>
      </c>
      <c r="C196" s="160" t="s">
        <v>1204</v>
      </c>
      <c r="D196" s="25">
        <v>288000</v>
      </c>
      <c r="E196" s="25">
        <v>0</v>
      </c>
      <c r="F196" s="25">
        <f aca="true" t="shared" si="3" ref="F196:F259">D196-E196</f>
        <v>288000</v>
      </c>
      <c r="G196" s="25">
        <v>288000</v>
      </c>
    </row>
    <row r="197" spans="1:7" ht="12.75">
      <c r="A197" s="160" t="s">
        <v>1205</v>
      </c>
      <c r="B197" s="160" t="s">
        <v>1189</v>
      </c>
      <c r="C197" s="160" t="s">
        <v>1206</v>
      </c>
      <c r="D197" s="25">
        <v>688300</v>
      </c>
      <c r="E197" s="25">
        <v>0</v>
      </c>
      <c r="F197" s="25">
        <f t="shared" si="3"/>
        <v>688300</v>
      </c>
      <c r="G197" s="25">
        <v>688300</v>
      </c>
    </row>
    <row r="198" spans="1:7" ht="12.75">
      <c r="A198" s="160" t="s">
        <v>1207</v>
      </c>
      <c r="B198" s="160" t="s">
        <v>1189</v>
      </c>
      <c r="C198" s="160" t="s">
        <v>1208</v>
      </c>
      <c r="D198" s="25">
        <v>512000</v>
      </c>
      <c r="E198" s="25">
        <v>0</v>
      </c>
      <c r="F198" s="25">
        <f t="shared" si="3"/>
        <v>512000</v>
      </c>
      <c r="G198" s="25"/>
    </row>
    <row r="199" spans="1:7" ht="12.75">
      <c r="A199" s="160" t="s">
        <v>1209</v>
      </c>
      <c r="B199" s="160" t="s">
        <v>1189</v>
      </c>
      <c r="C199" s="160" t="s">
        <v>1210</v>
      </c>
      <c r="D199" s="25">
        <v>493000</v>
      </c>
      <c r="E199" s="25">
        <v>0</v>
      </c>
      <c r="F199" s="25">
        <f t="shared" si="3"/>
        <v>493000</v>
      </c>
      <c r="G199" s="25"/>
    </row>
    <row r="200" spans="1:7" ht="12.75">
      <c r="A200" s="160" t="s">
        <v>1211</v>
      </c>
      <c r="B200" s="160" t="s">
        <v>1189</v>
      </c>
      <c r="C200" s="160" t="s">
        <v>1212</v>
      </c>
      <c r="D200" s="25">
        <v>1090000</v>
      </c>
      <c r="E200" s="25">
        <v>0</v>
      </c>
      <c r="F200" s="25">
        <f t="shared" si="3"/>
        <v>1090000</v>
      </c>
      <c r="G200" s="25"/>
    </row>
    <row r="201" spans="1:7" ht="12.75">
      <c r="A201" s="160" t="s">
        <v>1213</v>
      </c>
      <c r="B201" s="160" t="s">
        <v>1189</v>
      </c>
      <c r="C201" s="160" t="s">
        <v>1214</v>
      </c>
      <c r="D201" s="25">
        <v>557500</v>
      </c>
      <c r="E201" s="25">
        <v>0</v>
      </c>
      <c r="F201" s="25">
        <f t="shared" si="3"/>
        <v>557500</v>
      </c>
      <c r="G201" s="25"/>
    </row>
    <row r="202" spans="1:7" ht="12.75">
      <c r="A202" s="160" t="s">
        <v>1215</v>
      </c>
      <c r="B202" s="160" t="s">
        <v>1189</v>
      </c>
      <c r="C202" s="160" t="s">
        <v>1216</v>
      </c>
      <c r="D202" s="25">
        <v>346000</v>
      </c>
      <c r="E202" s="25">
        <v>0</v>
      </c>
      <c r="F202" s="25">
        <f t="shared" si="3"/>
        <v>346000</v>
      </c>
      <c r="G202" s="25">
        <v>346000</v>
      </c>
    </row>
    <row r="203" spans="1:7" ht="12.75">
      <c r="A203" s="160" t="s">
        <v>1217</v>
      </c>
      <c r="B203" s="160" t="s">
        <v>1189</v>
      </c>
      <c r="C203" s="160" t="s">
        <v>1218</v>
      </c>
      <c r="D203" s="25">
        <v>685000</v>
      </c>
      <c r="E203" s="25">
        <v>0</v>
      </c>
      <c r="F203" s="25">
        <f t="shared" si="3"/>
        <v>685000</v>
      </c>
      <c r="G203" s="25"/>
    </row>
    <row r="204" spans="1:7" ht="12.75">
      <c r="A204" s="160" t="s">
        <v>1219</v>
      </c>
      <c r="B204" s="160" t="s">
        <v>1189</v>
      </c>
      <c r="C204" s="160" t="s">
        <v>1220</v>
      </c>
      <c r="D204" s="25">
        <v>1</v>
      </c>
      <c r="E204" s="25">
        <v>0</v>
      </c>
      <c r="F204" s="25">
        <f t="shared" si="3"/>
        <v>1</v>
      </c>
      <c r="G204" s="25"/>
    </row>
    <row r="205" spans="1:7" ht="12.75">
      <c r="A205" s="160" t="s">
        <v>1221</v>
      </c>
      <c r="B205" s="160" t="s">
        <v>1189</v>
      </c>
      <c r="C205" s="160" t="s">
        <v>1222</v>
      </c>
      <c r="D205" s="25">
        <v>384000</v>
      </c>
      <c r="E205" s="25">
        <v>0</v>
      </c>
      <c r="F205" s="25">
        <f t="shared" si="3"/>
        <v>384000</v>
      </c>
      <c r="G205" s="25">
        <v>384000</v>
      </c>
    </row>
    <row r="206" spans="1:7" ht="12.75">
      <c r="A206" s="160" t="s">
        <v>1223</v>
      </c>
      <c r="B206" s="160" t="s">
        <v>1189</v>
      </c>
      <c r="C206" s="160" t="s">
        <v>1224</v>
      </c>
      <c r="D206" s="25">
        <v>459000</v>
      </c>
      <c r="E206" s="25">
        <v>0</v>
      </c>
      <c r="F206" s="25">
        <f t="shared" si="3"/>
        <v>459000</v>
      </c>
      <c r="G206" s="25">
        <v>459000</v>
      </c>
    </row>
    <row r="207" spans="1:7" ht="12.75">
      <c r="A207" s="160" t="s">
        <v>1225</v>
      </c>
      <c r="B207" s="160" t="s">
        <v>1189</v>
      </c>
      <c r="C207" s="160" t="s">
        <v>1224</v>
      </c>
      <c r="D207" s="25">
        <v>302000</v>
      </c>
      <c r="E207" s="25">
        <v>0</v>
      </c>
      <c r="F207" s="25">
        <f t="shared" si="3"/>
        <v>302000</v>
      </c>
      <c r="G207" s="25">
        <v>302000</v>
      </c>
    </row>
    <row r="208" spans="1:7" ht="12.75">
      <c r="A208" s="160" t="s">
        <v>1226</v>
      </c>
      <c r="B208" s="160" t="s">
        <v>1189</v>
      </c>
      <c r="C208" s="160" t="s">
        <v>1224</v>
      </c>
      <c r="D208" s="25">
        <v>120000</v>
      </c>
      <c r="E208" s="25">
        <v>0</v>
      </c>
      <c r="F208" s="25">
        <f t="shared" si="3"/>
        <v>120000</v>
      </c>
      <c r="G208" s="25">
        <v>120000</v>
      </c>
    </row>
    <row r="209" spans="1:7" ht="12.75">
      <c r="A209" s="160" t="s">
        <v>1227</v>
      </c>
      <c r="B209" s="160" t="s">
        <v>1189</v>
      </c>
      <c r="C209" s="160" t="s">
        <v>1224</v>
      </c>
      <c r="D209" s="25">
        <v>4119000</v>
      </c>
      <c r="E209" s="25">
        <v>0</v>
      </c>
      <c r="F209" s="25">
        <f t="shared" si="3"/>
        <v>4119000</v>
      </c>
      <c r="G209" s="25">
        <v>4119000</v>
      </c>
    </row>
    <row r="210" spans="1:7" ht="12.75">
      <c r="A210" s="160" t="s">
        <v>1228</v>
      </c>
      <c r="B210" s="160" t="s">
        <v>1189</v>
      </c>
      <c r="C210" s="160" t="s">
        <v>1229</v>
      </c>
      <c r="D210" s="25">
        <v>16000</v>
      </c>
      <c r="E210" s="25">
        <v>0</v>
      </c>
      <c r="F210" s="25">
        <f t="shared" si="3"/>
        <v>16000</v>
      </c>
      <c r="G210" s="25">
        <v>16000</v>
      </c>
    </row>
    <row r="211" spans="1:7" ht="12.75">
      <c r="A211" s="160" t="s">
        <v>1230</v>
      </c>
      <c r="B211" s="160" t="s">
        <v>1189</v>
      </c>
      <c r="C211" s="160" t="s">
        <v>1231</v>
      </c>
      <c r="D211" s="25">
        <v>251000</v>
      </c>
      <c r="E211" s="25">
        <v>0</v>
      </c>
      <c r="F211" s="25">
        <f t="shared" si="3"/>
        <v>251000</v>
      </c>
      <c r="G211" s="25">
        <v>251000</v>
      </c>
    </row>
    <row r="212" spans="1:7" ht="12.75">
      <c r="A212" s="160" t="s">
        <v>1232</v>
      </c>
      <c r="B212" s="160" t="s">
        <v>1189</v>
      </c>
      <c r="C212" s="160" t="s">
        <v>1233</v>
      </c>
      <c r="D212" s="25">
        <v>182000</v>
      </c>
      <c r="E212" s="25">
        <v>0</v>
      </c>
      <c r="F212" s="25">
        <f t="shared" si="3"/>
        <v>182000</v>
      </c>
      <c r="G212" s="25">
        <v>182000</v>
      </c>
    </row>
    <row r="213" spans="1:7" ht="12.75">
      <c r="A213" s="160" t="s">
        <v>1234</v>
      </c>
      <c r="B213" s="160" t="s">
        <v>1189</v>
      </c>
      <c r="C213" s="160" t="s">
        <v>1233</v>
      </c>
      <c r="D213" s="25">
        <v>93000</v>
      </c>
      <c r="E213" s="25">
        <v>0</v>
      </c>
      <c r="F213" s="25">
        <f t="shared" si="3"/>
        <v>93000</v>
      </c>
      <c r="G213" s="25">
        <v>93000</v>
      </c>
    </row>
    <row r="214" spans="1:7" ht="12.75">
      <c r="A214" s="160" t="s">
        <v>1235</v>
      </c>
      <c r="B214" s="160" t="s">
        <v>1189</v>
      </c>
      <c r="C214" s="160" t="s">
        <v>1236</v>
      </c>
      <c r="D214" s="25">
        <v>1000</v>
      </c>
      <c r="E214" s="25">
        <v>0</v>
      </c>
      <c r="F214" s="25">
        <f t="shared" si="3"/>
        <v>1000</v>
      </c>
      <c r="G214" s="25">
        <v>1000</v>
      </c>
    </row>
    <row r="215" spans="1:7" ht="12.75">
      <c r="A215" s="160" t="s">
        <v>1237</v>
      </c>
      <c r="B215" s="160" t="s">
        <v>1189</v>
      </c>
      <c r="C215" s="160" t="s">
        <v>1236</v>
      </c>
      <c r="D215" s="25">
        <v>17000</v>
      </c>
      <c r="E215" s="25">
        <v>0</v>
      </c>
      <c r="F215" s="25">
        <f t="shared" si="3"/>
        <v>17000</v>
      </c>
      <c r="G215" s="25">
        <v>17000</v>
      </c>
    </row>
    <row r="216" spans="1:7" ht="12.75">
      <c r="A216" s="160" t="s">
        <v>1238</v>
      </c>
      <c r="B216" s="160" t="s">
        <v>1189</v>
      </c>
      <c r="C216" s="160" t="s">
        <v>1239</v>
      </c>
      <c r="D216" s="25">
        <v>299000</v>
      </c>
      <c r="E216" s="25">
        <v>0</v>
      </c>
      <c r="F216" s="25">
        <f t="shared" si="3"/>
        <v>299000</v>
      </c>
      <c r="G216" s="25">
        <v>299000</v>
      </c>
    </row>
    <row r="217" spans="1:7" ht="12.75">
      <c r="A217" s="160" t="s">
        <v>1240</v>
      </c>
      <c r="B217" s="160" t="s">
        <v>1189</v>
      </c>
      <c r="C217" s="160" t="s">
        <v>1241</v>
      </c>
      <c r="D217" s="25">
        <v>221000</v>
      </c>
      <c r="E217" s="25">
        <v>0</v>
      </c>
      <c r="F217" s="25">
        <f t="shared" si="3"/>
        <v>221000</v>
      </c>
      <c r="G217" s="25">
        <v>221000</v>
      </c>
    </row>
    <row r="218" spans="1:7" ht="12.75">
      <c r="A218" s="160" t="s">
        <v>1242</v>
      </c>
      <c r="B218" s="160" t="s">
        <v>1189</v>
      </c>
      <c r="C218" s="160" t="s">
        <v>1243</v>
      </c>
      <c r="D218" s="25">
        <v>500000</v>
      </c>
      <c r="E218" s="25">
        <v>0</v>
      </c>
      <c r="F218" s="25">
        <f t="shared" si="3"/>
        <v>500000</v>
      </c>
      <c r="G218" s="25">
        <v>500000</v>
      </c>
    </row>
    <row r="219" spans="1:7" ht="12.75">
      <c r="A219" s="160" t="s">
        <v>1244</v>
      </c>
      <c r="B219" s="160" t="s">
        <v>1189</v>
      </c>
      <c r="C219" s="160" t="s">
        <v>1245</v>
      </c>
      <c r="D219" s="25">
        <v>138000</v>
      </c>
      <c r="E219" s="25">
        <v>0</v>
      </c>
      <c r="F219" s="25">
        <f t="shared" si="3"/>
        <v>138000</v>
      </c>
      <c r="G219" s="25">
        <v>138000</v>
      </c>
    </row>
    <row r="220" spans="1:7" ht="12.75">
      <c r="A220" s="160" t="s">
        <v>1246</v>
      </c>
      <c r="B220" s="160" t="s">
        <v>1189</v>
      </c>
      <c r="C220" s="160" t="s">
        <v>1247</v>
      </c>
      <c r="D220" s="25">
        <v>1117000</v>
      </c>
      <c r="E220" s="25">
        <v>0</v>
      </c>
      <c r="F220" s="25">
        <f t="shared" si="3"/>
        <v>1117000</v>
      </c>
      <c r="G220" s="25">
        <v>1117000</v>
      </c>
    </row>
    <row r="221" spans="1:7" ht="12.75">
      <c r="A221" s="160" t="s">
        <v>1248</v>
      </c>
      <c r="B221" s="160" t="s">
        <v>1189</v>
      </c>
      <c r="C221" s="160" t="s">
        <v>1249</v>
      </c>
      <c r="D221" s="25">
        <v>180000</v>
      </c>
      <c r="E221" s="25">
        <v>0</v>
      </c>
      <c r="F221" s="25">
        <f t="shared" si="3"/>
        <v>180000</v>
      </c>
      <c r="G221" s="25"/>
    </row>
    <row r="222" spans="1:7" ht="12.75">
      <c r="A222" s="160" t="s">
        <v>1250</v>
      </c>
      <c r="B222" s="160" t="s">
        <v>1251</v>
      </c>
      <c r="C222" s="160" t="s">
        <v>1252</v>
      </c>
      <c r="D222" s="25">
        <v>3000</v>
      </c>
      <c r="E222" s="25">
        <v>0</v>
      </c>
      <c r="F222" s="25">
        <f t="shared" si="3"/>
        <v>3000</v>
      </c>
      <c r="G222" s="25">
        <v>3000</v>
      </c>
    </row>
    <row r="223" spans="1:7" ht="12.75">
      <c r="A223" s="160" t="s">
        <v>1253</v>
      </c>
      <c r="B223" s="160" t="s">
        <v>1251</v>
      </c>
      <c r="C223" s="160" t="s">
        <v>1254</v>
      </c>
      <c r="D223" s="25">
        <v>450000</v>
      </c>
      <c r="E223" s="25">
        <v>0</v>
      </c>
      <c r="F223" s="25">
        <f t="shared" si="3"/>
        <v>450000</v>
      </c>
      <c r="G223" s="25">
        <v>450000</v>
      </c>
    </row>
    <row r="224" spans="1:7" ht="12.75">
      <c r="A224" s="160" t="s">
        <v>1255</v>
      </c>
      <c r="B224" s="160" t="s">
        <v>1251</v>
      </c>
      <c r="C224" s="160" t="s">
        <v>1256</v>
      </c>
      <c r="D224" s="25">
        <v>450000</v>
      </c>
      <c r="E224" s="25">
        <v>0</v>
      </c>
      <c r="F224" s="25">
        <f t="shared" si="3"/>
        <v>450000</v>
      </c>
      <c r="G224" s="25">
        <v>450000</v>
      </c>
    </row>
    <row r="225" spans="1:7" ht="12.75">
      <c r="A225" s="160" t="s">
        <v>1257</v>
      </c>
      <c r="B225" s="160" t="s">
        <v>1251</v>
      </c>
      <c r="C225" s="160" t="s">
        <v>1258</v>
      </c>
      <c r="D225" s="25">
        <v>70000</v>
      </c>
      <c r="E225" s="25">
        <v>0</v>
      </c>
      <c r="F225" s="25">
        <f t="shared" si="3"/>
        <v>70000</v>
      </c>
      <c r="G225" s="25"/>
    </row>
    <row r="226" spans="1:7" ht="12.75">
      <c r="A226" s="160" t="s">
        <v>1259</v>
      </c>
      <c r="B226" s="160" t="s">
        <v>1251</v>
      </c>
      <c r="C226" s="160" t="s">
        <v>1260</v>
      </c>
      <c r="D226" s="25">
        <v>303000</v>
      </c>
      <c r="E226" s="25">
        <v>0</v>
      </c>
      <c r="F226" s="25">
        <f t="shared" si="3"/>
        <v>303000</v>
      </c>
      <c r="G226" s="25">
        <v>303000</v>
      </c>
    </row>
    <row r="227" spans="1:7" ht="12.75">
      <c r="A227" s="160" t="s">
        <v>1261</v>
      </c>
      <c r="B227" s="160" t="s">
        <v>1251</v>
      </c>
      <c r="C227" s="160" t="s">
        <v>1260</v>
      </c>
      <c r="D227" s="25">
        <v>408000</v>
      </c>
      <c r="E227" s="25">
        <v>0</v>
      </c>
      <c r="F227" s="25">
        <f t="shared" si="3"/>
        <v>408000</v>
      </c>
      <c r="G227" s="25">
        <v>408000</v>
      </c>
    </row>
    <row r="228" spans="1:7" ht="12.75">
      <c r="A228" s="160" t="s">
        <v>1262</v>
      </c>
      <c r="B228" s="160" t="s">
        <v>1251</v>
      </c>
      <c r="C228" s="160" t="s">
        <v>1260</v>
      </c>
      <c r="D228" s="25">
        <v>144000</v>
      </c>
      <c r="E228" s="25">
        <v>0</v>
      </c>
      <c r="F228" s="25">
        <f t="shared" si="3"/>
        <v>144000</v>
      </c>
      <c r="G228" s="25">
        <v>144000</v>
      </c>
    </row>
    <row r="229" spans="1:7" ht="12.75">
      <c r="A229" s="160" t="s">
        <v>1263</v>
      </c>
      <c r="B229" s="160" t="s">
        <v>1251</v>
      </c>
      <c r="C229" s="160" t="s">
        <v>1264</v>
      </c>
      <c r="D229" s="25">
        <v>823000</v>
      </c>
      <c r="E229" s="25">
        <v>0</v>
      </c>
      <c r="F229" s="25">
        <f t="shared" si="3"/>
        <v>823000</v>
      </c>
      <c r="G229" s="25">
        <v>823000</v>
      </c>
    </row>
    <row r="230" spans="1:7" ht="12.75">
      <c r="A230" s="160" t="s">
        <v>1265</v>
      </c>
      <c r="B230" s="160" t="s">
        <v>1251</v>
      </c>
      <c r="C230" s="160" t="s">
        <v>1264</v>
      </c>
      <c r="D230" s="25">
        <v>369000</v>
      </c>
      <c r="E230" s="25">
        <v>0</v>
      </c>
      <c r="F230" s="25">
        <f t="shared" si="3"/>
        <v>369000</v>
      </c>
      <c r="G230" s="25">
        <v>369000</v>
      </c>
    </row>
    <row r="231" spans="1:7" ht="12.75">
      <c r="A231" s="160" t="s">
        <v>1266</v>
      </c>
      <c r="B231" s="160" t="s">
        <v>1251</v>
      </c>
      <c r="C231" s="160" t="s">
        <v>1267</v>
      </c>
      <c r="D231" s="25">
        <v>134000</v>
      </c>
      <c r="E231" s="25">
        <v>0</v>
      </c>
      <c r="F231" s="25">
        <f t="shared" si="3"/>
        <v>134000</v>
      </c>
      <c r="G231" s="25">
        <v>134000</v>
      </c>
    </row>
    <row r="232" spans="1:7" ht="12.75">
      <c r="A232" s="160" t="s">
        <v>1268</v>
      </c>
      <c r="B232" s="160" t="s">
        <v>1251</v>
      </c>
      <c r="C232" s="160" t="s">
        <v>1267</v>
      </c>
      <c r="D232" s="25">
        <v>1182000</v>
      </c>
      <c r="E232" s="25">
        <v>0</v>
      </c>
      <c r="F232" s="25">
        <f t="shared" si="3"/>
        <v>1182000</v>
      </c>
      <c r="G232" s="25">
        <v>1182000</v>
      </c>
    </row>
    <row r="233" spans="1:7" ht="12.75">
      <c r="A233" s="160" t="s">
        <v>1269</v>
      </c>
      <c r="B233" s="160" t="s">
        <v>1251</v>
      </c>
      <c r="C233" s="160" t="s">
        <v>1267</v>
      </c>
      <c r="D233" s="25">
        <v>1835000</v>
      </c>
      <c r="E233" s="25">
        <v>0</v>
      </c>
      <c r="F233" s="25">
        <f t="shared" si="3"/>
        <v>1835000</v>
      </c>
      <c r="G233" s="25">
        <v>1835000</v>
      </c>
    </row>
    <row r="234" spans="1:7" ht="12.75">
      <c r="A234" s="160" t="s">
        <v>1270</v>
      </c>
      <c r="B234" s="160" t="s">
        <v>1251</v>
      </c>
      <c r="C234" s="160" t="s">
        <v>1267</v>
      </c>
      <c r="D234" s="25">
        <v>473000</v>
      </c>
      <c r="E234" s="25">
        <v>0</v>
      </c>
      <c r="F234" s="25">
        <f t="shared" si="3"/>
        <v>473000</v>
      </c>
      <c r="G234" s="25">
        <v>473000</v>
      </c>
    </row>
    <row r="235" spans="1:7" ht="12.75">
      <c r="A235" s="160" t="s">
        <v>1271</v>
      </c>
      <c r="B235" s="160" t="s">
        <v>1251</v>
      </c>
      <c r="C235" s="160" t="s">
        <v>1267</v>
      </c>
      <c r="D235" s="25">
        <v>223000</v>
      </c>
      <c r="E235" s="25">
        <v>0</v>
      </c>
      <c r="F235" s="25">
        <f t="shared" si="3"/>
        <v>223000</v>
      </c>
      <c r="G235" s="25">
        <v>223000</v>
      </c>
    </row>
    <row r="236" spans="1:7" ht="12.75">
      <c r="A236" s="160" t="s">
        <v>1272</v>
      </c>
      <c r="B236" s="160" t="s">
        <v>1251</v>
      </c>
      <c r="C236" s="160" t="s">
        <v>1273</v>
      </c>
      <c r="D236" s="25">
        <v>97000</v>
      </c>
      <c r="E236" s="25">
        <v>0</v>
      </c>
      <c r="F236" s="25">
        <f t="shared" si="3"/>
        <v>97000</v>
      </c>
      <c r="G236" s="25">
        <v>97000</v>
      </c>
    </row>
    <row r="237" spans="1:7" ht="12.75">
      <c r="A237" s="160" t="s">
        <v>1274</v>
      </c>
      <c r="B237" s="160" t="s">
        <v>1251</v>
      </c>
      <c r="C237" s="160" t="s">
        <v>1273</v>
      </c>
      <c r="D237" s="25">
        <v>34000</v>
      </c>
      <c r="E237" s="25">
        <v>0</v>
      </c>
      <c r="F237" s="25">
        <f t="shared" si="3"/>
        <v>34000</v>
      </c>
      <c r="G237" s="25">
        <v>34000</v>
      </c>
    </row>
    <row r="238" spans="1:7" ht="12.75">
      <c r="A238" s="160" t="s">
        <v>1275</v>
      </c>
      <c r="B238" s="160" t="s">
        <v>1251</v>
      </c>
      <c r="C238" s="160" t="s">
        <v>1276</v>
      </c>
      <c r="D238" s="25">
        <v>233000</v>
      </c>
      <c r="E238" s="25">
        <v>0</v>
      </c>
      <c r="F238" s="25">
        <f t="shared" si="3"/>
        <v>233000</v>
      </c>
      <c r="G238" s="25">
        <v>233000</v>
      </c>
    </row>
    <row r="239" spans="1:7" ht="12.75">
      <c r="A239" s="160" t="s">
        <v>1277</v>
      </c>
      <c r="B239" s="160" t="s">
        <v>1251</v>
      </c>
      <c r="C239" s="160" t="s">
        <v>1278</v>
      </c>
      <c r="D239" s="25">
        <v>1030000</v>
      </c>
      <c r="E239" s="25">
        <v>0</v>
      </c>
      <c r="F239" s="25">
        <f t="shared" si="3"/>
        <v>1030000</v>
      </c>
      <c r="G239" s="25">
        <v>1030000</v>
      </c>
    </row>
    <row r="240" spans="1:7" ht="12.75">
      <c r="A240" s="160" t="s">
        <v>1279</v>
      </c>
      <c r="B240" s="160" t="s">
        <v>1251</v>
      </c>
      <c r="C240" s="160" t="s">
        <v>1280</v>
      </c>
      <c r="D240" s="25">
        <v>4201000</v>
      </c>
      <c r="E240" s="25">
        <v>0</v>
      </c>
      <c r="F240" s="25">
        <f t="shared" si="3"/>
        <v>4201000</v>
      </c>
      <c r="G240" s="25">
        <v>4201000</v>
      </c>
    </row>
    <row r="241" spans="1:7" ht="12.75">
      <c r="A241" s="160" t="s">
        <v>1281</v>
      </c>
      <c r="B241" s="160" t="s">
        <v>1251</v>
      </c>
      <c r="C241" s="160" t="s">
        <v>1282</v>
      </c>
      <c r="D241" s="25">
        <v>3232000</v>
      </c>
      <c r="E241" s="25">
        <v>0</v>
      </c>
      <c r="F241" s="25">
        <f t="shared" si="3"/>
        <v>3232000</v>
      </c>
      <c r="G241" s="25">
        <v>3232000</v>
      </c>
    </row>
    <row r="242" spans="1:7" ht="12.75">
      <c r="A242" s="160" t="s">
        <v>1283</v>
      </c>
      <c r="B242" s="160" t="s">
        <v>1251</v>
      </c>
      <c r="C242" s="160" t="s">
        <v>1284</v>
      </c>
      <c r="D242" s="25">
        <v>7369000</v>
      </c>
      <c r="E242" s="25">
        <v>0</v>
      </c>
      <c r="F242" s="25">
        <f t="shared" si="3"/>
        <v>7369000</v>
      </c>
      <c r="G242" s="25"/>
    </row>
    <row r="243" spans="1:7" ht="12.75">
      <c r="A243" s="160" t="s">
        <v>1285</v>
      </c>
      <c r="B243" s="160" t="s">
        <v>1251</v>
      </c>
      <c r="C243" s="160" t="s">
        <v>1286</v>
      </c>
      <c r="D243" s="25">
        <v>400000</v>
      </c>
      <c r="E243" s="25">
        <v>0</v>
      </c>
      <c r="F243" s="25">
        <f t="shared" si="3"/>
        <v>400000</v>
      </c>
      <c r="G243" s="25">
        <v>400000</v>
      </c>
    </row>
    <row r="244" spans="1:7" ht="12.75">
      <c r="A244" s="160" t="s">
        <v>1287</v>
      </c>
      <c r="B244" s="160" t="s">
        <v>1251</v>
      </c>
      <c r="C244" s="160" t="s">
        <v>1288</v>
      </c>
      <c r="D244" s="25">
        <v>648000</v>
      </c>
      <c r="E244" s="25">
        <v>0</v>
      </c>
      <c r="F244" s="25">
        <f t="shared" si="3"/>
        <v>648000</v>
      </c>
      <c r="G244" s="25"/>
    </row>
    <row r="245" spans="1:7" ht="12.75">
      <c r="A245" s="160" t="s">
        <v>1289</v>
      </c>
      <c r="B245" s="160" t="s">
        <v>1251</v>
      </c>
      <c r="C245" s="160" t="s">
        <v>1290</v>
      </c>
      <c r="D245" s="25">
        <v>3086000</v>
      </c>
      <c r="E245" s="25">
        <v>0</v>
      </c>
      <c r="F245" s="25">
        <f t="shared" si="3"/>
        <v>3086000</v>
      </c>
      <c r="G245" s="25">
        <v>3086000</v>
      </c>
    </row>
    <row r="246" spans="1:7" ht="12.75">
      <c r="A246" s="160" t="s">
        <v>1291</v>
      </c>
      <c r="B246" s="160" t="s">
        <v>1251</v>
      </c>
      <c r="C246" s="160" t="s">
        <v>1292</v>
      </c>
      <c r="D246" s="25">
        <v>800000</v>
      </c>
      <c r="E246" s="25">
        <v>0</v>
      </c>
      <c r="F246" s="25">
        <f t="shared" si="3"/>
        <v>800000</v>
      </c>
      <c r="G246" s="25">
        <v>800000</v>
      </c>
    </row>
    <row r="247" spans="1:7" ht="12.75">
      <c r="A247" s="160" t="s">
        <v>1293</v>
      </c>
      <c r="B247" s="160" t="s">
        <v>1251</v>
      </c>
      <c r="C247" s="160" t="s">
        <v>1292</v>
      </c>
      <c r="D247" s="25">
        <v>1519375</v>
      </c>
      <c r="E247" s="25">
        <v>0</v>
      </c>
      <c r="F247" s="25">
        <f t="shared" si="3"/>
        <v>1519375</v>
      </c>
      <c r="G247" s="25">
        <v>1519375</v>
      </c>
    </row>
    <row r="248" spans="1:7" ht="12.75">
      <c r="A248" s="160" t="s">
        <v>1294</v>
      </c>
      <c r="B248" s="160" t="s">
        <v>1251</v>
      </c>
      <c r="C248" s="160" t="s">
        <v>1292</v>
      </c>
      <c r="D248" s="25">
        <v>775000</v>
      </c>
      <c r="E248" s="25">
        <v>0</v>
      </c>
      <c r="F248" s="25">
        <f t="shared" si="3"/>
        <v>775000</v>
      </c>
      <c r="G248" s="25">
        <v>775000</v>
      </c>
    </row>
    <row r="249" spans="1:7" ht="12.75">
      <c r="A249" s="160" t="s">
        <v>1295</v>
      </c>
      <c r="B249" s="160" t="s">
        <v>1251</v>
      </c>
      <c r="C249" s="160" t="s">
        <v>1292</v>
      </c>
      <c r="D249" s="25">
        <v>279000</v>
      </c>
      <c r="E249" s="25">
        <v>0</v>
      </c>
      <c r="F249" s="25">
        <f t="shared" si="3"/>
        <v>279000</v>
      </c>
      <c r="G249" s="25">
        <v>279000</v>
      </c>
    </row>
    <row r="250" spans="1:7" ht="12.75">
      <c r="A250" s="160" t="s">
        <v>1296</v>
      </c>
      <c r="B250" s="160" t="s">
        <v>1251</v>
      </c>
      <c r="C250" s="160" t="s">
        <v>1297</v>
      </c>
      <c r="D250" s="25">
        <v>142000</v>
      </c>
      <c r="E250" s="25">
        <v>0</v>
      </c>
      <c r="F250" s="25">
        <f t="shared" si="3"/>
        <v>142000</v>
      </c>
      <c r="G250" s="25">
        <v>142000</v>
      </c>
    </row>
    <row r="251" spans="1:7" ht="12.75">
      <c r="A251" s="160" t="s">
        <v>1298</v>
      </c>
      <c r="B251" s="160" t="s">
        <v>1299</v>
      </c>
      <c r="C251" s="160" t="s">
        <v>1198</v>
      </c>
      <c r="D251" s="25">
        <v>325000</v>
      </c>
      <c r="E251" s="25">
        <v>0</v>
      </c>
      <c r="F251" s="25">
        <f t="shared" si="3"/>
        <v>325000</v>
      </c>
      <c r="G251" s="25">
        <v>325000</v>
      </c>
    </row>
    <row r="252" spans="1:7" ht="12.75">
      <c r="A252" s="160" t="s">
        <v>1300</v>
      </c>
      <c r="B252" s="160" t="s">
        <v>1299</v>
      </c>
      <c r="C252" s="160" t="s">
        <v>1301</v>
      </c>
      <c r="D252" s="25">
        <v>557500</v>
      </c>
      <c r="E252" s="25">
        <v>0</v>
      </c>
      <c r="F252" s="25">
        <f t="shared" si="3"/>
        <v>557500</v>
      </c>
      <c r="G252" s="25"/>
    </row>
    <row r="253" spans="1:7" ht="12.75">
      <c r="A253" s="160" t="s">
        <v>1302</v>
      </c>
      <c r="B253" s="160" t="s">
        <v>1303</v>
      </c>
      <c r="C253" s="160" t="s">
        <v>1304</v>
      </c>
      <c r="D253" s="25">
        <v>1105000</v>
      </c>
      <c r="E253" s="25">
        <v>0</v>
      </c>
      <c r="F253" s="25">
        <f t="shared" si="3"/>
        <v>1105000</v>
      </c>
      <c r="G253" s="25">
        <v>1105000</v>
      </c>
    </row>
    <row r="254" spans="1:7" ht="12.75">
      <c r="A254" s="160" t="s">
        <v>1305</v>
      </c>
      <c r="B254" s="160" t="s">
        <v>1303</v>
      </c>
      <c r="C254" s="160" t="s">
        <v>1306</v>
      </c>
      <c r="D254" s="25">
        <v>25000</v>
      </c>
      <c r="E254" s="25">
        <v>0</v>
      </c>
      <c r="F254" s="25">
        <f t="shared" si="3"/>
        <v>25000</v>
      </c>
      <c r="G254" s="25"/>
    </row>
    <row r="255" spans="1:7" ht="12.75">
      <c r="A255" s="160" t="s">
        <v>1307</v>
      </c>
      <c r="B255" s="160" t="s">
        <v>1303</v>
      </c>
      <c r="C255" s="160" t="s">
        <v>1292</v>
      </c>
      <c r="D255" s="25">
        <v>492000</v>
      </c>
      <c r="E255" s="25">
        <v>0</v>
      </c>
      <c r="F255" s="25">
        <f t="shared" si="3"/>
        <v>492000</v>
      </c>
      <c r="G255" s="25">
        <v>492000</v>
      </c>
    </row>
    <row r="256" spans="1:7" ht="12.75">
      <c r="A256" s="160" t="s">
        <v>1308</v>
      </c>
      <c r="B256" s="160" t="s">
        <v>1309</v>
      </c>
      <c r="C256" s="160" t="s">
        <v>1310</v>
      </c>
      <c r="D256" s="25">
        <v>15724898</v>
      </c>
      <c r="E256" s="25">
        <v>1009783</v>
      </c>
      <c r="F256" s="25">
        <f t="shared" si="3"/>
        <v>14715115</v>
      </c>
      <c r="G256" s="25"/>
    </row>
    <row r="257" spans="1:7" ht="12.75">
      <c r="A257" s="160" t="s">
        <v>1311</v>
      </c>
      <c r="B257" s="160" t="s">
        <v>1312</v>
      </c>
      <c r="C257" s="160" t="s">
        <v>1190</v>
      </c>
      <c r="D257" s="25">
        <v>40388000</v>
      </c>
      <c r="E257" s="25">
        <v>8681775</v>
      </c>
      <c r="F257" s="25">
        <f t="shared" si="3"/>
        <v>31706225</v>
      </c>
      <c r="G257" s="25"/>
    </row>
    <row r="258" spans="1:7" ht="12.75">
      <c r="A258" s="160" t="s">
        <v>1313</v>
      </c>
      <c r="B258" s="160" t="s">
        <v>1312</v>
      </c>
      <c r="C258" s="160" t="s">
        <v>1190</v>
      </c>
      <c r="D258" s="25">
        <v>12506320</v>
      </c>
      <c r="E258" s="25">
        <v>2188781</v>
      </c>
      <c r="F258" s="25">
        <f t="shared" si="3"/>
        <v>10317539</v>
      </c>
      <c r="G258" s="25"/>
    </row>
    <row r="259" spans="1:7" ht="12.75">
      <c r="A259" s="160" t="s">
        <v>1314</v>
      </c>
      <c r="B259" s="160" t="s">
        <v>1312</v>
      </c>
      <c r="C259" s="160" t="s">
        <v>1315</v>
      </c>
      <c r="D259" s="25">
        <v>6787000</v>
      </c>
      <c r="E259" s="25">
        <v>1458927</v>
      </c>
      <c r="F259" s="25">
        <f t="shared" si="3"/>
        <v>5328073</v>
      </c>
      <c r="G259" s="25"/>
    </row>
    <row r="260" spans="1:7" ht="12.75">
      <c r="A260" s="160" t="s">
        <v>1316</v>
      </c>
      <c r="B260" s="160" t="s">
        <v>1312</v>
      </c>
      <c r="C260" s="160" t="s">
        <v>1317</v>
      </c>
      <c r="D260" s="25">
        <v>19636000</v>
      </c>
      <c r="E260" s="25">
        <v>4220937</v>
      </c>
      <c r="F260" s="25">
        <f aca="true" t="shared" si="4" ref="F260:F323">D260-E260</f>
        <v>15415063</v>
      </c>
      <c r="G260" s="25"/>
    </row>
    <row r="261" spans="1:7" ht="12.75">
      <c r="A261" s="160" t="s">
        <v>1318</v>
      </c>
      <c r="B261" s="160" t="s">
        <v>1312</v>
      </c>
      <c r="C261" s="160" t="s">
        <v>1208</v>
      </c>
      <c r="D261" s="25">
        <v>12540000</v>
      </c>
      <c r="E261" s="25">
        <v>2695580</v>
      </c>
      <c r="F261" s="25">
        <f t="shared" si="4"/>
        <v>9844420</v>
      </c>
      <c r="G261" s="25"/>
    </row>
    <row r="262" spans="1:7" ht="12.75">
      <c r="A262" s="160" t="s">
        <v>1319</v>
      </c>
      <c r="B262" s="160" t="s">
        <v>1312</v>
      </c>
      <c r="C262" s="160" t="s">
        <v>1210</v>
      </c>
      <c r="D262" s="25">
        <v>24213776</v>
      </c>
      <c r="E262" s="25">
        <v>4849553</v>
      </c>
      <c r="F262" s="25">
        <f t="shared" si="4"/>
        <v>19364223</v>
      </c>
      <c r="G262" s="25"/>
    </row>
    <row r="263" spans="1:7" ht="12.75">
      <c r="A263" s="160" t="s">
        <v>1320</v>
      </c>
      <c r="B263" s="160" t="s">
        <v>1312</v>
      </c>
      <c r="C263" s="160" t="s">
        <v>1212</v>
      </c>
      <c r="D263" s="25">
        <v>70964666</v>
      </c>
      <c r="E263" s="25">
        <v>5835297</v>
      </c>
      <c r="F263" s="25">
        <f t="shared" si="4"/>
        <v>65129369</v>
      </c>
      <c r="G263" s="25"/>
    </row>
    <row r="264" spans="1:7" ht="12.75">
      <c r="A264" s="160" t="s">
        <v>1321</v>
      </c>
      <c r="B264" s="160" t="s">
        <v>1312</v>
      </c>
      <c r="C264" s="160" t="s">
        <v>1322</v>
      </c>
      <c r="D264" s="25">
        <v>58610022</v>
      </c>
      <c r="E264" s="25">
        <v>8127884</v>
      </c>
      <c r="F264" s="25">
        <f t="shared" si="4"/>
        <v>50482138</v>
      </c>
      <c r="G264" s="25"/>
    </row>
    <row r="265" spans="1:7" ht="12.75">
      <c r="A265" s="160" t="s">
        <v>1323</v>
      </c>
      <c r="B265" s="160" t="s">
        <v>1312</v>
      </c>
      <c r="C265" s="160" t="s">
        <v>1324</v>
      </c>
      <c r="D265" s="25">
        <v>82245502</v>
      </c>
      <c r="E265" s="25">
        <v>3847310</v>
      </c>
      <c r="F265" s="25">
        <f t="shared" si="4"/>
        <v>78398192</v>
      </c>
      <c r="G265" s="25"/>
    </row>
    <row r="266" spans="1:7" ht="12.75">
      <c r="A266" s="160" t="s">
        <v>1325</v>
      </c>
      <c r="B266" s="160" t="s">
        <v>1312</v>
      </c>
      <c r="C266" s="160" t="s">
        <v>1326</v>
      </c>
      <c r="D266" s="25">
        <v>25299103</v>
      </c>
      <c r="E266" s="25">
        <v>1892239</v>
      </c>
      <c r="F266" s="25">
        <f t="shared" si="4"/>
        <v>23406864</v>
      </c>
      <c r="G266" s="25"/>
    </row>
    <row r="267" spans="1:7" ht="12.75">
      <c r="A267" s="160" t="s">
        <v>1327</v>
      </c>
      <c r="B267" s="160" t="s">
        <v>1312</v>
      </c>
      <c r="C267" s="160" t="s">
        <v>1292</v>
      </c>
      <c r="D267" s="25">
        <v>25366036</v>
      </c>
      <c r="E267" s="25">
        <v>1897247</v>
      </c>
      <c r="F267" s="25">
        <f t="shared" si="4"/>
        <v>23468789</v>
      </c>
      <c r="G267" s="25">
        <v>23468789</v>
      </c>
    </row>
    <row r="268" spans="1:7" ht="12.75">
      <c r="A268" s="160" t="s">
        <v>1328</v>
      </c>
      <c r="B268" s="160" t="s">
        <v>1312</v>
      </c>
      <c r="C268" s="160" t="s">
        <v>1329</v>
      </c>
      <c r="D268" s="25">
        <v>62334193</v>
      </c>
      <c r="E268" s="25">
        <v>4662270</v>
      </c>
      <c r="F268" s="25">
        <f t="shared" si="4"/>
        <v>57671923</v>
      </c>
      <c r="G268" s="25">
        <v>57671923</v>
      </c>
    </row>
    <row r="269" spans="1:7" ht="12.75">
      <c r="A269" s="160" t="s">
        <v>1330</v>
      </c>
      <c r="B269" s="160" t="s">
        <v>1331</v>
      </c>
      <c r="C269" s="160" t="s">
        <v>1304</v>
      </c>
      <c r="D269" s="25">
        <v>2620250</v>
      </c>
      <c r="E269" s="25">
        <v>422299</v>
      </c>
      <c r="F269" s="25">
        <f t="shared" si="4"/>
        <v>2197951</v>
      </c>
      <c r="G269" s="25">
        <v>2197951</v>
      </c>
    </row>
    <row r="270" spans="1:7" ht="12.75">
      <c r="A270" s="160" t="s">
        <v>1332</v>
      </c>
      <c r="B270" s="160" t="s">
        <v>1331</v>
      </c>
      <c r="C270" s="160" t="s">
        <v>1333</v>
      </c>
      <c r="D270" s="25">
        <v>1000000</v>
      </c>
      <c r="E270" s="25">
        <v>147507</v>
      </c>
      <c r="F270" s="25">
        <f t="shared" si="4"/>
        <v>852493</v>
      </c>
      <c r="G270" s="25"/>
    </row>
    <row r="271" spans="1:7" ht="12.75">
      <c r="A271" s="160" t="s">
        <v>1334</v>
      </c>
      <c r="B271" s="160" t="s">
        <v>1331</v>
      </c>
      <c r="C271" s="160" t="s">
        <v>1286</v>
      </c>
      <c r="D271" s="25">
        <v>3181106</v>
      </c>
      <c r="E271" s="25">
        <v>428795</v>
      </c>
      <c r="F271" s="25">
        <f t="shared" si="4"/>
        <v>2752311</v>
      </c>
      <c r="G271" s="25">
        <v>2752311</v>
      </c>
    </row>
    <row r="272" spans="1:7" ht="12.75">
      <c r="A272" s="160" t="s">
        <v>1335</v>
      </c>
      <c r="B272" s="160" t="s">
        <v>1331</v>
      </c>
      <c r="C272" s="160" t="s">
        <v>1288</v>
      </c>
      <c r="D272" s="25">
        <v>9359000</v>
      </c>
      <c r="E272" s="25">
        <v>1356528</v>
      </c>
      <c r="F272" s="25">
        <f t="shared" si="4"/>
        <v>8002472</v>
      </c>
      <c r="G272" s="25"/>
    </row>
    <row r="273" spans="1:7" ht="12.75">
      <c r="A273" s="160" t="s">
        <v>1336</v>
      </c>
      <c r="B273" s="160" t="s">
        <v>1337</v>
      </c>
      <c r="C273" s="160" t="s">
        <v>1338</v>
      </c>
      <c r="D273" s="25">
        <v>1093000</v>
      </c>
      <c r="E273" s="25">
        <v>0</v>
      </c>
      <c r="F273" s="25">
        <f t="shared" si="4"/>
        <v>1093000</v>
      </c>
      <c r="G273" s="25"/>
    </row>
    <row r="274" spans="1:7" ht="12.75">
      <c r="A274" s="160" t="s">
        <v>1339</v>
      </c>
      <c r="B274" s="160" t="s">
        <v>1337</v>
      </c>
      <c r="C274" s="160" t="s">
        <v>1292</v>
      </c>
      <c r="D274" s="25">
        <v>4113604</v>
      </c>
      <c r="E274" s="25">
        <v>0</v>
      </c>
      <c r="F274" s="25">
        <f t="shared" si="4"/>
        <v>4113604</v>
      </c>
      <c r="G274" s="25">
        <v>4113604</v>
      </c>
    </row>
    <row r="275" spans="1:7" ht="12.75">
      <c r="A275" s="160" t="s">
        <v>1340</v>
      </c>
      <c r="B275" s="160" t="s">
        <v>1337</v>
      </c>
      <c r="C275" s="160" t="s">
        <v>1341</v>
      </c>
      <c r="D275" s="25">
        <v>7537847</v>
      </c>
      <c r="E275" s="25">
        <v>0</v>
      </c>
      <c r="F275" s="25">
        <f t="shared" si="4"/>
        <v>7537847</v>
      </c>
      <c r="G275" s="25"/>
    </row>
    <row r="276" spans="1:7" ht="12.75">
      <c r="A276" s="160" t="s">
        <v>1342</v>
      </c>
      <c r="B276" s="160" t="s">
        <v>1343</v>
      </c>
      <c r="C276" s="160" t="s">
        <v>1344</v>
      </c>
      <c r="D276" s="25">
        <v>614000</v>
      </c>
      <c r="E276" s="25">
        <v>0</v>
      </c>
      <c r="F276" s="25">
        <f t="shared" si="4"/>
        <v>614000</v>
      </c>
      <c r="G276" s="25"/>
    </row>
    <row r="277" spans="1:7" ht="12.75">
      <c r="A277" s="160" t="s">
        <v>1345</v>
      </c>
      <c r="B277" s="160" t="s">
        <v>1346</v>
      </c>
      <c r="C277" s="160" t="s">
        <v>1338</v>
      </c>
      <c r="D277" s="25">
        <v>1</v>
      </c>
      <c r="E277" s="25">
        <v>0</v>
      </c>
      <c r="F277" s="25">
        <f t="shared" si="4"/>
        <v>1</v>
      </c>
      <c r="G277" s="25"/>
    </row>
    <row r="278" spans="1:7" ht="12.75">
      <c r="A278" s="160" t="s">
        <v>1347</v>
      </c>
      <c r="B278" s="160" t="s">
        <v>1346</v>
      </c>
      <c r="C278" s="160" t="s">
        <v>1348</v>
      </c>
      <c r="D278" s="25">
        <v>5820572</v>
      </c>
      <c r="E278" s="25">
        <v>1742301</v>
      </c>
      <c r="F278" s="25">
        <f t="shared" si="4"/>
        <v>4078271</v>
      </c>
      <c r="G278" s="25"/>
    </row>
    <row r="279" spans="1:7" ht="12.75">
      <c r="A279" s="160" t="s">
        <v>1349</v>
      </c>
      <c r="B279" s="160" t="s">
        <v>1346</v>
      </c>
      <c r="C279" s="160" t="s">
        <v>1348</v>
      </c>
      <c r="D279" s="25">
        <v>688000</v>
      </c>
      <c r="E279" s="25">
        <v>221832</v>
      </c>
      <c r="F279" s="25">
        <f t="shared" si="4"/>
        <v>466168</v>
      </c>
      <c r="G279" s="25"/>
    </row>
    <row r="280" spans="1:7" ht="12.75">
      <c r="A280" s="160" t="s">
        <v>1350</v>
      </c>
      <c r="B280" s="160" t="s">
        <v>1346</v>
      </c>
      <c r="C280" s="160" t="s">
        <v>1348</v>
      </c>
      <c r="D280" s="25">
        <v>550000</v>
      </c>
      <c r="E280" s="25">
        <v>177343</v>
      </c>
      <c r="F280" s="25">
        <f t="shared" si="4"/>
        <v>372657</v>
      </c>
      <c r="G280" s="25"/>
    </row>
    <row r="281" spans="1:7" ht="12.75">
      <c r="A281" s="160" t="s">
        <v>1351</v>
      </c>
      <c r="B281" s="160" t="s">
        <v>1346</v>
      </c>
      <c r="C281" s="160" t="s">
        <v>1352</v>
      </c>
      <c r="D281" s="25">
        <v>1</v>
      </c>
      <c r="E281" s="25">
        <v>0</v>
      </c>
      <c r="F281" s="25">
        <f t="shared" si="4"/>
        <v>1</v>
      </c>
      <c r="G281" s="25"/>
    </row>
    <row r="282" spans="1:7" ht="12.75">
      <c r="A282" s="160" t="s">
        <v>1353</v>
      </c>
      <c r="B282" s="160" t="s">
        <v>1346</v>
      </c>
      <c r="C282" s="160" t="s">
        <v>1352</v>
      </c>
      <c r="D282" s="25">
        <v>1300000</v>
      </c>
      <c r="E282" s="25">
        <v>419167</v>
      </c>
      <c r="F282" s="25">
        <f t="shared" si="4"/>
        <v>880833</v>
      </c>
      <c r="G282" s="25"/>
    </row>
    <row r="283" spans="1:7" ht="12.75">
      <c r="A283" s="160" t="s">
        <v>1354</v>
      </c>
      <c r="B283" s="160" t="s">
        <v>1346</v>
      </c>
      <c r="C283" s="160" t="s">
        <v>1352</v>
      </c>
      <c r="D283" s="25">
        <v>1</v>
      </c>
      <c r="E283" s="25">
        <v>0</v>
      </c>
      <c r="F283" s="25">
        <f t="shared" si="4"/>
        <v>1</v>
      </c>
      <c r="G283" s="25"/>
    </row>
    <row r="284" spans="1:7" ht="12.75">
      <c r="A284" s="160" t="s">
        <v>1355</v>
      </c>
      <c r="B284" s="160" t="s">
        <v>1346</v>
      </c>
      <c r="C284" s="160" t="s">
        <v>1356</v>
      </c>
      <c r="D284" s="25">
        <v>7755000</v>
      </c>
      <c r="E284" s="25">
        <v>2500542</v>
      </c>
      <c r="F284" s="25">
        <f t="shared" si="4"/>
        <v>5254458</v>
      </c>
      <c r="G284" s="25"/>
    </row>
    <row r="285" spans="1:7" ht="12.75">
      <c r="A285" s="160" t="s">
        <v>1357</v>
      </c>
      <c r="B285" s="160" t="s">
        <v>1346</v>
      </c>
      <c r="C285" s="160" t="s">
        <v>1356</v>
      </c>
      <c r="D285" s="25">
        <v>2340000</v>
      </c>
      <c r="E285" s="25">
        <v>754513</v>
      </c>
      <c r="F285" s="25">
        <f t="shared" si="4"/>
        <v>1585487</v>
      </c>
      <c r="G285" s="25"/>
    </row>
    <row r="286" spans="1:7" ht="12.75">
      <c r="A286" s="160" t="s">
        <v>1358</v>
      </c>
      <c r="B286" s="160" t="s">
        <v>1346</v>
      </c>
      <c r="C286" s="160" t="s">
        <v>1356</v>
      </c>
      <c r="D286" s="25">
        <v>1</v>
      </c>
      <c r="E286" s="25">
        <v>0</v>
      </c>
      <c r="F286" s="25">
        <f t="shared" si="4"/>
        <v>1</v>
      </c>
      <c r="G286" s="25"/>
    </row>
    <row r="287" spans="1:7" ht="12.75">
      <c r="A287" s="160" t="s">
        <v>1359</v>
      </c>
      <c r="B287" s="160" t="s">
        <v>1346</v>
      </c>
      <c r="C287" s="160" t="s">
        <v>1360</v>
      </c>
      <c r="D287" s="25">
        <v>1</v>
      </c>
      <c r="E287" s="25">
        <v>0</v>
      </c>
      <c r="F287" s="25">
        <f t="shared" si="4"/>
        <v>1</v>
      </c>
      <c r="G287" s="25"/>
    </row>
    <row r="288" spans="1:7" ht="12.75">
      <c r="A288" s="160" t="s">
        <v>1361</v>
      </c>
      <c r="B288" s="160" t="s">
        <v>1346</v>
      </c>
      <c r="C288" s="160" t="s">
        <v>1360</v>
      </c>
      <c r="D288" s="25">
        <v>3100000</v>
      </c>
      <c r="E288" s="25">
        <v>999569</v>
      </c>
      <c r="F288" s="25">
        <f t="shared" si="4"/>
        <v>2100431</v>
      </c>
      <c r="G288" s="25"/>
    </row>
    <row r="289" spans="1:7" ht="12.75">
      <c r="A289" s="160" t="s">
        <v>1362</v>
      </c>
      <c r="B289" s="160" t="s">
        <v>1346</v>
      </c>
      <c r="C289" s="160" t="s">
        <v>1360</v>
      </c>
      <c r="D289" s="25">
        <v>1</v>
      </c>
      <c r="E289" s="25">
        <v>0</v>
      </c>
      <c r="F289" s="25">
        <f t="shared" si="4"/>
        <v>1</v>
      </c>
      <c r="G289" s="25"/>
    </row>
    <row r="290" spans="1:7" ht="12.75">
      <c r="A290" s="160" t="s">
        <v>1363</v>
      </c>
      <c r="B290" s="160" t="s">
        <v>1346</v>
      </c>
      <c r="C290" s="160" t="s">
        <v>1364</v>
      </c>
      <c r="D290" s="25">
        <v>4463000</v>
      </c>
      <c r="E290" s="25">
        <v>1305540</v>
      </c>
      <c r="F290" s="25">
        <f t="shared" si="4"/>
        <v>3157460</v>
      </c>
      <c r="G290" s="25"/>
    </row>
    <row r="291" spans="1:7" ht="12.75">
      <c r="A291" s="160" t="s">
        <v>1365</v>
      </c>
      <c r="B291" s="160" t="s">
        <v>1346</v>
      </c>
      <c r="C291" s="160" t="s">
        <v>1364</v>
      </c>
      <c r="D291" s="25">
        <v>1020000</v>
      </c>
      <c r="E291" s="25">
        <v>298375</v>
      </c>
      <c r="F291" s="25">
        <f t="shared" si="4"/>
        <v>721625</v>
      </c>
      <c r="G291" s="25"/>
    </row>
    <row r="292" spans="1:7" ht="12.75">
      <c r="A292" s="160" t="s">
        <v>1366</v>
      </c>
      <c r="B292" s="160" t="s">
        <v>1346</v>
      </c>
      <c r="C292" s="160" t="s">
        <v>1364</v>
      </c>
      <c r="D292" s="25">
        <v>1</v>
      </c>
      <c r="E292" s="25">
        <v>0</v>
      </c>
      <c r="F292" s="25">
        <f t="shared" si="4"/>
        <v>1</v>
      </c>
      <c r="G292" s="25"/>
    </row>
    <row r="293" spans="1:7" ht="12.75">
      <c r="A293" s="160" t="s">
        <v>1367</v>
      </c>
      <c r="B293" s="160" t="s">
        <v>1346</v>
      </c>
      <c r="C293" s="160" t="s">
        <v>1368</v>
      </c>
      <c r="D293" s="25">
        <v>13234000</v>
      </c>
      <c r="E293" s="25">
        <v>4267193</v>
      </c>
      <c r="F293" s="25">
        <f t="shared" si="4"/>
        <v>8966807</v>
      </c>
      <c r="G293" s="25"/>
    </row>
    <row r="294" spans="1:7" ht="12.75">
      <c r="A294" s="160" t="s">
        <v>1369</v>
      </c>
      <c r="B294" s="160" t="s">
        <v>1346</v>
      </c>
      <c r="C294" s="160" t="s">
        <v>1368</v>
      </c>
      <c r="D294" s="25">
        <v>4620000</v>
      </c>
      <c r="E294" s="25">
        <v>1489681</v>
      </c>
      <c r="F294" s="25">
        <f t="shared" si="4"/>
        <v>3130319</v>
      </c>
      <c r="G294" s="25"/>
    </row>
    <row r="295" spans="1:7" ht="12.75">
      <c r="A295" s="160" t="s">
        <v>1370</v>
      </c>
      <c r="B295" s="160" t="s">
        <v>1346</v>
      </c>
      <c r="C295" s="160" t="s">
        <v>1368</v>
      </c>
      <c r="D295" s="25">
        <v>1190000</v>
      </c>
      <c r="E295" s="25">
        <v>383705</v>
      </c>
      <c r="F295" s="25">
        <f t="shared" si="4"/>
        <v>806295</v>
      </c>
      <c r="G295" s="25"/>
    </row>
    <row r="296" spans="1:7" ht="12.75">
      <c r="A296" s="160" t="s">
        <v>1371</v>
      </c>
      <c r="B296" s="160" t="s">
        <v>1346</v>
      </c>
      <c r="C296" s="160" t="s">
        <v>1372</v>
      </c>
      <c r="D296" s="25">
        <v>1</v>
      </c>
      <c r="E296" s="25">
        <v>0</v>
      </c>
      <c r="F296" s="25">
        <f t="shared" si="4"/>
        <v>1</v>
      </c>
      <c r="G296" s="25"/>
    </row>
    <row r="297" spans="1:7" ht="12.75">
      <c r="A297" s="160" t="s">
        <v>1373</v>
      </c>
      <c r="B297" s="160" t="s">
        <v>1346</v>
      </c>
      <c r="C297" s="160" t="s">
        <v>1372</v>
      </c>
      <c r="D297" s="25">
        <v>4020000</v>
      </c>
      <c r="E297" s="25">
        <v>1296216</v>
      </c>
      <c r="F297" s="25">
        <f t="shared" si="4"/>
        <v>2723784</v>
      </c>
      <c r="G297" s="25"/>
    </row>
    <row r="298" spans="1:7" ht="12.75">
      <c r="A298" s="160" t="s">
        <v>1374</v>
      </c>
      <c r="B298" s="160" t="s">
        <v>1346</v>
      </c>
      <c r="C298" s="160" t="s">
        <v>1372</v>
      </c>
      <c r="D298" s="25">
        <v>1</v>
      </c>
      <c r="E298" s="25">
        <v>0</v>
      </c>
      <c r="F298" s="25">
        <f t="shared" si="4"/>
        <v>1</v>
      </c>
      <c r="G298" s="25"/>
    </row>
    <row r="299" spans="1:7" ht="12.75">
      <c r="A299" s="160" t="s">
        <v>1375</v>
      </c>
      <c r="B299" s="160" t="s">
        <v>1346</v>
      </c>
      <c r="C299" s="160" t="s">
        <v>1376</v>
      </c>
      <c r="D299" s="25">
        <v>1</v>
      </c>
      <c r="E299" s="25">
        <v>0</v>
      </c>
      <c r="F299" s="25">
        <f t="shared" si="4"/>
        <v>1</v>
      </c>
      <c r="G299" s="25"/>
    </row>
    <row r="300" spans="1:7" ht="12.75">
      <c r="A300" s="160" t="s">
        <v>1377</v>
      </c>
      <c r="B300" s="160" t="s">
        <v>1346</v>
      </c>
      <c r="C300" s="160" t="s">
        <v>1376</v>
      </c>
      <c r="D300" s="25">
        <v>1800000</v>
      </c>
      <c r="E300" s="25">
        <v>580395</v>
      </c>
      <c r="F300" s="25">
        <f t="shared" si="4"/>
        <v>1219605</v>
      </c>
      <c r="G300" s="25"/>
    </row>
    <row r="301" spans="1:7" ht="12.75">
      <c r="A301" s="160" t="s">
        <v>1378</v>
      </c>
      <c r="B301" s="160" t="s">
        <v>1346</v>
      </c>
      <c r="C301" s="160" t="s">
        <v>1376</v>
      </c>
      <c r="D301" s="25">
        <v>1</v>
      </c>
      <c r="E301" s="25">
        <v>0</v>
      </c>
      <c r="F301" s="25">
        <f t="shared" si="4"/>
        <v>1</v>
      </c>
      <c r="G301" s="25"/>
    </row>
    <row r="302" spans="1:7" ht="12.75">
      <c r="A302" s="160" t="s">
        <v>1379</v>
      </c>
      <c r="B302" s="160" t="s">
        <v>1346</v>
      </c>
      <c r="C302" s="160" t="s">
        <v>1380</v>
      </c>
      <c r="D302" s="25">
        <v>130000</v>
      </c>
      <c r="E302" s="25">
        <v>41917</v>
      </c>
      <c r="F302" s="25">
        <f t="shared" si="4"/>
        <v>88083</v>
      </c>
      <c r="G302" s="25"/>
    </row>
    <row r="303" spans="1:7" ht="12.75">
      <c r="A303" s="160" t="s">
        <v>1381</v>
      </c>
      <c r="B303" s="160" t="s">
        <v>1346</v>
      </c>
      <c r="C303" s="160" t="s">
        <v>1380</v>
      </c>
      <c r="D303" s="25">
        <v>1</v>
      </c>
      <c r="E303" s="25">
        <v>0</v>
      </c>
      <c r="F303" s="25">
        <f t="shared" si="4"/>
        <v>1</v>
      </c>
      <c r="G303" s="25"/>
    </row>
    <row r="304" spans="1:7" ht="12.75">
      <c r="A304" s="160" t="s">
        <v>1382</v>
      </c>
      <c r="B304" s="160" t="s">
        <v>1346</v>
      </c>
      <c r="C304" s="160" t="s">
        <v>1383</v>
      </c>
      <c r="D304" s="25">
        <v>422000</v>
      </c>
      <c r="E304" s="25">
        <v>136070</v>
      </c>
      <c r="F304" s="25">
        <f t="shared" si="4"/>
        <v>285930</v>
      </c>
      <c r="G304" s="25"/>
    </row>
    <row r="305" spans="1:7" ht="12.75">
      <c r="A305" s="160" t="s">
        <v>1384</v>
      </c>
      <c r="B305" s="160" t="s">
        <v>1346</v>
      </c>
      <c r="C305" s="160" t="s">
        <v>1383</v>
      </c>
      <c r="D305" s="25">
        <v>1</v>
      </c>
      <c r="E305" s="25">
        <v>0</v>
      </c>
      <c r="F305" s="25">
        <f t="shared" si="4"/>
        <v>1</v>
      </c>
      <c r="G305" s="25"/>
    </row>
    <row r="306" spans="1:7" ht="12.75">
      <c r="A306" s="160" t="s">
        <v>1385</v>
      </c>
      <c r="B306" s="160" t="s">
        <v>1346</v>
      </c>
      <c r="C306" s="160" t="s">
        <v>1383</v>
      </c>
      <c r="D306" s="25">
        <v>225000</v>
      </c>
      <c r="E306" s="25">
        <v>72542</v>
      </c>
      <c r="F306" s="25">
        <f t="shared" si="4"/>
        <v>152458</v>
      </c>
      <c r="G306" s="25"/>
    </row>
    <row r="307" spans="1:7" ht="12.75">
      <c r="A307" s="160" t="s">
        <v>1386</v>
      </c>
      <c r="B307" s="160" t="s">
        <v>1346</v>
      </c>
      <c r="C307" s="160" t="s">
        <v>1383</v>
      </c>
      <c r="D307" s="25">
        <v>1</v>
      </c>
      <c r="E307" s="25">
        <v>0</v>
      </c>
      <c r="F307" s="25">
        <f t="shared" si="4"/>
        <v>1</v>
      </c>
      <c r="G307" s="25"/>
    </row>
    <row r="308" spans="1:7" ht="12.75">
      <c r="A308" s="160" t="s">
        <v>1387</v>
      </c>
      <c r="B308" s="160" t="s">
        <v>1346</v>
      </c>
      <c r="C308" s="160" t="s">
        <v>1388</v>
      </c>
      <c r="D308" s="25">
        <v>1</v>
      </c>
      <c r="E308" s="25">
        <v>0</v>
      </c>
      <c r="F308" s="25">
        <f t="shared" si="4"/>
        <v>1</v>
      </c>
      <c r="G308" s="25"/>
    </row>
    <row r="309" spans="1:7" ht="12.75">
      <c r="A309" s="160" t="s">
        <v>1389</v>
      </c>
      <c r="B309" s="160" t="s">
        <v>1346</v>
      </c>
      <c r="C309" s="160" t="s">
        <v>1388</v>
      </c>
      <c r="D309" s="25">
        <v>610000</v>
      </c>
      <c r="E309" s="25">
        <v>196690</v>
      </c>
      <c r="F309" s="25">
        <f t="shared" si="4"/>
        <v>413310</v>
      </c>
      <c r="G309" s="25"/>
    </row>
    <row r="310" spans="1:7" ht="12.75">
      <c r="A310" s="160" t="s">
        <v>1390</v>
      </c>
      <c r="B310" s="160" t="s">
        <v>1346</v>
      </c>
      <c r="C310" s="160" t="s">
        <v>1388</v>
      </c>
      <c r="D310" s="25">
        <v>1</v>
      </c>
      <c r="E310" s="25">
        <v>0</v>
      </c>
      <c r="F310" s="25">
        <f t="shared" si="4"/>
        <v>1</v>
      </c>
      <c r="G310" s="25"/>
    </row>
    <row r="311" spans="1:7" ht="12.75">
      <c r="A311" s="160" t="s">
        <v>1391</v>
      </c>
      <c r="B311" s="160" t="s">
        <v>1346</v>
      </c>
      <c r="C311" s="160" t="s">
        <v>1392</v>
      </c>
      <c r="D311" s="25">
        <v>80000</v>
      </c>
      <c r="E311" s="25">
        <v>25795</v>
      </c>
      <c r="F311" s="25">
        <f t="shared" si="4"/>
        <v>54205</v>
      </c>
      <c r="G311" s="25"/>
    </row>
    <row r="312" spans="1:7" ht="12.75">
      <c r="A312" s="160" t="s">
        <v>1393</v>
      </c>
      <c r="B312" s="160" t="s">
        <v>1346</v>
      </c>
      <c r="C312" s="160" t="s">
        <v>1392</v>
      </c>
      <c r="D312" s="25">
        <v>1</v>
      </c>
      <c r="E312" s="25">
        <v>0</v>
      </c>
      <c r="F312" s="25">
        <f t="shared" si="4"/>
        <v>1</v>
      </c>
      <c r="G312" s="25"/>
    </row>
    <row r="313" spans="1:7" ht="12.75">
      <c r="A313" s="160" t="s">
        <v>1394</v>
      </c>
      <c r="B313" s="160" t="s">
        <v>1346</v>
      </c>
      <c r="C313" s="160" t="s">
        <v>1395</v>
      </c>
      <c r="D313" s="25">
        <v>1339000</v>
      </c>
      <c r="E313" s="25">
        <v>431749</v>
      </c>
      <c r="F313" s="25">
        <f t="shared" si="4"/>
        <v>907251</v>
      </c>
      <c r="G313" s="25"/>
    </row>
    <row r="314" spans="1:7" ht="12.75">
      <c r="A314" s="160" t="s">
        <v>1396</v>
      </c>
      <c r="B314" s="160" t="s">
        <v>1346</v>
      </c>
      <c r="C314" s="160" t="s">
        <v>1395</v>
      </c>
      <c r="D314" s="25">
        <v>211000</v>
      </c>
      <c r="E314" s="25">
        <v>68043</v>
      </c>
      <c r="F314" s="25">
        <f t="shared" si="4"/>
        <v>142957</v>
      </c>
      <c r="G314" s="25"/>
    </row>
    <row r="315" spans="1:7" ht="12.75">
      <c r="A315" s="160" t="s">
        <v>1397</v>
      </c>
      <c r="B315" s="160" t="s">
        <v>1346</v>
      </c>
      <c r="C315" s="160" t="s">
        <v>1395</v>
      </c>
      <c r="D315" s="25">
        <v>510000</v>
      </c>
      <c r="E315" s="25">
        <v>164445</v>
      </c>
      <c r="F315" s="25">
        <f t="shared" si="4"/>
        <v>345555</v>
      </c>
      <c r="G315" s="25"/>
    </row>
    <row r="316" spans="1:7" ht="12.75">
      <c r="A316" s="160" t="s">
        <v>1398</v>
      </c>
      <c r="B316" s="160" t="s">
        <v>1346</v>
      </c>
      <c r="C316" s="160" t="s">
        <v>1395</v>
      </c>
      <c r="D316" s="25">
        <v>1</v>
      </c>
      <c r="E316" s="25">
        <v>0</v>
      </c>
      <c r="F316" s="25">
        <f t="shared" si="4"/>
        <v>1</v>
      </c>
      <c r="G316" s="25"/>
    </row>
    <row r="317" spans="1:7" ht="12.75">
      <c r="A317" s="160" t="s">
        <v>1399</v>
      </c>
      <c r="B317" s="160" t="s">
        <v>1346</v>
      </c>
      <c r="C317" s="160" t="s">
        <v>1395</v>
      </c>
      <c r="D317" s="25">
        <v>1</v>
      </c>
      <c r="E317" s="25">
        <v>0</v>
      </c>
      <c r="F317" s="25">
        <f t="shared" si="4"/>
        <v>1</v>
      </c>
      <c r="G317" s="25"/>
    </row>
    <row r="318" spans="1:7" ht="12.75">
      <c r="A318" s="160" t="s">
        <v>1400</v>
      </c>
      <c r="B318" s="160" t="s">
        <v>1346</v>
      </c>
      <c r="C318" s="160" t="s">
        <v>1401</v>
      </c>
      <c r="D318" s="25">
        <v>1</v>
      </c>
      <c r="E318" s="25">
        <v>0</v>
      </c>
      <c r="F318" s="25">
        <f t="shared" si="4"/>
        <v>1</v>
      </c>
      <c r="G318" s="25"/>
    </row>
    <row r="319" spans="1:7" ht="12.75">
      <c r="A319" s="160" t="s">
        <v>1402</v>
      </c>
      <c r="B319" s="160" t="s">
        <v>1346</v>
      </c>
      <c r="C319" s="160" t="s">
        <v>1401</v>
      </c>
      <c r="D319" s="25">
        <v>1008000</v>
      </c>
      <c r="E319" s="25">
        <v>325014</v>
      </c>
      <c r="F319" s="25">
        <f t="shared" si="4"/>
        <v>682986</v>
      </c>
      <c r="G319" s="25"/>
    </row>
    <row r="320" spans="1:7" ht="12.75">
      <c r="A320" s="160" t="s">
        <v>1403</v>
      </c>
      <c r="B320" s="160" t="s">
        <v>1346</v>
      </c>
      <c r="C320" s="160" t="s">
        <v>1401</v>
      </c>
      <c r="D320" s="25">
        <v>1</v>
      </c>
      <c r="E320" s="25">
        <v>0</v>
      </c>
      <c r="F320" s="25">
        <f t="shared" si="4"/>
        <v>1</v>
      </c>
      <c r="G320" s="25"/>
    </row>
    <row r="321" spans="1:7" ht="12.75">
      <c r="A321" s="160" t="s">
        <v>1404</v>
      </c>
      <c r="B321" s="160" t="s">
        <v>1346</v>
      </c>
      <c r="C321" s="160" t="s">
        <v>1405</v>
      </c>
      <c r="D321" s="25">
        <v>37000</v>
      </c>
      <c r="E321" s="25">
        <v>11938</v>
      </c>
      <c r="F321" s="25">
        <f t="shared" si="4"/>
        <v>25062</v>
      </c>
      <c r="G321" s="25"/>
    </row>
    <row r="322" spans="1:7" ht="12.75">
      <c r="A322" s="160" t="s">
        <v>1406</v>
      </c>
      <c r="B322" s="160" t="s">
        <v>1346</v>
      </c>
      <c r="C322" s="160" t="s">
        <v>1407</v>
      </c>
      <c r="D322" s="25">
        <v>471000</v>
      </c>
      <c r="E322" s="25">
        <v>151877</v>
      </c>
      <c r="F322" s="25">
        <f t="shared" si="4"/>
        <v>319123</v>
      </c>
      <c r="G322" s="25"/>
    </row>
    <row r="323" spans="1:7" ht="12.75">
      <c r="A323" s="160" t="s">
        <v>1408</v>
      </c>
      <c r="B323" s="160" t="s">
        <v>1346</v>
      </c>
      <c r="C323" s="160" t="s">
        <v>1407</v>
      </c>
      <c r="D323" s="25">
        <v>12076096</v>
      </c>
      <c r="E323" s="25">
        <v>2986633</v>
      </c>
      <c r="F323" s="25">
        <f t="shared" si="4"/>
        <v>9089463</v>
      </c>
      <c r="G323" s="25"/>
    </row>
    <row r="324" spans="1:7" ht="12.75">
      <c r="A324" s="160" t="s">
        <v>1409</v>
      </c>
      <c r="B324" s="160" t="s">
        <v>1346</v>
      </c>
      <c r="C324" s="160" t="s">
        <v>1407</v>
      </c>
      <c r="D324" s="25">
        <v>1850000</v>
      </c>
      <c r="E324" s="25">
        <v>596517</v>
      </c>
      <c r="F324" s="25">
        <f aca="true" t="shared" si="5" ref="F324:F387">D324-E324</f>
        <v>1253483</v>
      </c>
      <c r="G324" s="25"/>
    </row>
    <row r="325" spans="1:7" ht="12.75">
      <c r="A325" s="160" t="s">
        <v>1410</v>
      </c>
      <c r="B325" s="160" t="s">
        <v>1346</v>
      </c>
      <c r="C325" s="160" t="s">
        <v>1418</v>
      </c>
      <c r="D325" s="25">
        <v>1</v>
      </c>
      <c r="E325" s="25">
        <v>0</v>
      </c>
      <c r="F325" s="25">
        <f t="shared" si="5"/>
        <v>1</v>
      </c>
      <c r="G325" s="25"/>
    </row>
    <row r="326" spans="1:7" ht="12.75">
      <c r="A326" s="160" t="s">
        <v>1419</v>
      </c>
      <c r="B326" s="160" t="s">
        <v>1346</v>
      </c>
      <c r="C326" s="160" t="s">
        <v>1418</v>
      </c>
      <c r="D326" s="25">
        <v>1</v>
      </c>
      <c r="E326" s="25">
        <v>0</v>
      </c>
      <c r="F326" s="25">
        <f t="shared" si="5"/>
        <v>1</v>
      </c>
      <c r="G326" s="25"/>
    </row>
    <row r="327" spans="1:7" ht="12.75">
      <c r="A327" s="160" t="s">
        <v>1420</v>
      </c>
      <c r="B327" s="160" t="s">
        <v>1346</v>
      </c>
      <c r="C327" s="160" t="s">
        <v>1418</v>
      </c>
      <c r="D327" s="25">
        <v>2966472</v>
      </c>
      <c r="E327" s="25">
        <v>784635</v>
      </c>
      <c r="F327" s="25">
        <f t="shared" si="5"/>
        <v>2181837</v>
      </c>
      <c r="G327" s="25"/>
    </row>
    <row r="328" spans="1:7" ht="12.75">
      <c r="A328" s="160" t="s">
        <v>1421</v>
      </c>
      <c r="B328" s="160" t="s">
        <v>1346</v>
      </c>
      <c r="C328" s="160" t="s">
        <v>1418</v>
      </c>
      <c r="D328" s="25">
        <v>3720000</v>
      </c>
      <c r="E328" s="25">
        <v>1199483</v>
      </c>
      <c r="F328" s="25">
        <f t="shared" si="5"/>
        <v>2520517</v>
      </c>
      <c r="G328" s="25"/>
    </row>
    <row r="329" spans="1:7" ht="12.75">
      <c r="A329" s="160" t="s">
        <v>1422</v>
      </c>
      <c r="B329" s="160" t="s">
        <v>1346</v>
      </c>
      <c r="C329" s="160" t="s">
        <v>1423</v>
      </c>
      <c r="D329" s="25">
        <v>7244280</v>
      </c>
      <c r="E329" s="25">
        <v>1943810</v>
      </c>
      <c r="F329" s="25">
        <f t="shared" si="5"/>
        <v>5300470</v>
      </c>
      <c r="G329" s="25"/>
    </row>
    <row r="330" spans="1:7" ht="12.75">
      <c r="A330" s="160" t="s">
        <v>1424</v>
      </c>
      <c r="B330" s="160" t="s">
        <v>1346</v>
      </c>
      <c r="C330" s="160" t="s">
        <v>1423</v>
      </c>
      <c r="D330" s="25">
        <v>1</v>
      </c>
      <c r="E330" s="25">
        <v>0</v>
      </c>
      <c r="F330" s="25">
        <f t="shared" si="5"/>
        <v>1</v>
      </c>
      <c r="G330" s="25"/>
    </row>
    <row r="331" spans="1:7" ht="12.75">
      <c r="A331" s="160" t="s">
        <v>1425</v>
      </c>
      <c r="B331" s="160" t="s">
        <v>1346</v>
      </c>
      <c r="C331" s="160" t="s">
        <v>1426</v>
      </c>
      <c r="D331" s="25">
        <v>1</v>
      </c>
      <c r="E331" s="25">
        <v>0</v>
      </c>
      <c r="F331" s="25">
        <f t="shared" si="5"/>
        <v>1</v>
      </c>
      <c r="G331" s="25"/>
    </row>
    <row r="332" spans="1:7" ht="12.75">
      <c r="A332" s="160" t="s">
        <v>1427</v>
      </c>
      <c r="B332" s="160" t="s">
        <v>1346</v>
      </c>
      <c r="C332" s="160" t="s">
        <v>1426</v>
      </c>
      <c r="D332" s="25">
        <v>540000</v>
      </c>
      <c r="E332" s="25">
        <v>174118</v>
      </c>
      <c r="F332" s="25">
        <f t="shared" si="5"/>
        <v>365882</v>
      </c>
      <c r="G332" s="25"/>
    </row>
    <row r="333" spans="1:7" ht="12.75">
      <c r="A333" s="160" t="s">
        <v>1428</v>
      </c>
      <c r="B333" s="160" t="s">
        <v>1346</v>
      </c>
      <c r="C333" s="160" t="s">
        <v>1426</v>
      </c>
      <c r="D333" s="25">
        <v>1</v>
      </c>
      <c r="E333" s="25">
        <v>0</v>
      </c>
      <c r="F333" s="25">
        <f t="shared" si="5"/>
        <v>1</v>
      </c>
      <c r="G333" s="25"/>
    </row>
    <row r="334" spans="1:7" ht="12.75">
      <c r="A334" s="160" t="s">
        <v>1429</v>
      </c>
      <c r="B334" s="160" t="s">
        <v>1346</v>
      </c>
      <c r="C334" s="160" t="s">
        <v>1430</v>
      </c>
      <c r="D334" s="25">
        <v>1</v>
      </c>
      <c r="E334" s="25">
        <v>0</v>
      </c>
      <c r="F334" s="25">
        <f t="shared" si="5"/>
        <v>1</v>
      </c>
      <c r="G334" s="25"/>
    </row>
    <row r="335" spans="1:7" ht="12.75">
      <c r="A335" s="160" t="s">
        <v>1431</v>
      </c>
      <c r="B335" s="160" t="s">
        <v>1346</v>
      </c>
      <c r="C335" s="160" t="s">
        <v>1430</v>
      </c>
      <c r="D335" s="25">
        <v>1332000</v>
      </c>
      <c r="E335" s="25">
        <v>429492</v>
      </c>
      <c r="F335" s="25">
        <f t="shared" si="5"/>
        <v>902508</v>
      </c>
      <c r="G335" s="25"/>
    </row>
    <row r="336" spans="1:7" ht="12.75">
      <c r="A336" s="160" t="s">
        <v>1432</v>
      </c>
      <c r="B336" s="160" t="s">
        <v>1346</v>
      </c>
      <c r="C336" s="160" t="s">
        <v>1430</v>
      </c>
      <c r="D336" s="25">
        <v>1</v>
      </c>
      <c r="E336" s="25">
        <v>0</v>
      </c>
      <c r="F336" s="25">
        <f t="shared" si="5"/>
        <v>1</v>
      </c>
      <c r="G336" s="25"/>
    </row>
    <row r="337" spans="1:7" ht="12.75">
      <c r="A337" s="160" t="s">
        <v>1433</v>
      </c>
      <c r="B337" s="160" t="s">
        <v>1346</v>
      </c>
      <c r="C337" s="160" t="s">
        <v>1430</v>
      </c>
      <c r="D337" s="25">
        <v>2766000</v>
      </c>
      <c r="E337" s="25">
        <v>891881</v>
      </c>
      <c r="F337" s="25">
        <f t="shared" si="5"/>
        <v>1874119</v>
      </c>
      <c r="G337" s="25"/>
    </row>
    <row r="338" spans="1:7" ht="12.75">
      <c r="A338" s="160" t="s">
        <v>1434</v>
      </c>
      <c r="B338" s="160" t="s">
        <v>1346</v>
      </c>
      <c r="C338" s="160" t="s">
        <v>1430</v>
      </c>
      <c r="D338" s="25">
        <v>1</v>
      </c>
      <c r="E338" s="25">
        <v>0</v>
      </c>
      <c r="F338" s="25">
        <f t="shared" si="5"/>
        <v>1</v>
      </c>
      <c r="G338" s="25"/>
    </row>
    <row r="339" spans="1:7" ht="12.75">
      <c r="A339" s="160" t="s">
        <v>1435</v>
      </c>
      <c r="B339" s="160" t="s">
        <v>1346</v>
      </c>
      <c r="C339" s="160" t="s">
        <v>1430</v>
      </c>
      <c r="D339" s="25">
        <v>5284000</v>
      </c>
      <c r="E339" s="25">
        <v>1519500</v>
      </c>
      <c r="F339" s="25">
        <f t="shared" si="5"/>
        <v>3764500</v>
      </c>
      <c r="G339" s="25"/>
    </row>
    <row r="340" spans="1:7" ht="12.75">
      <c r="A340" s="160" t="s">
        <v>1436</v>
      </c>
      <c r="B340" s="160" t="s">
        <v>1346</v>
      </c>
      <c r="C340" s="160" t="s">
        <v>1430</v>
      </c>
      <c r="D340" s="25">
        <v>294500</v>
      </c>
      <c r="E340" s="25">
        <v>77315</v>
      </c>
      <c r="F340" s="25">
        <f t="shared" si="5"/>
        <v>217185</v>
      </c>
      <c r="G340" s="25"/>
    </row>
    <row r="341" spans="1:7" ht="12.75">
      <c r="A341" s="160" t="s">
        <v>1437</v>
      </c>
      <c r="B341" s="160" t="s">
        <v>1346</v>
      </c>
      <c r="C341" s="160" t="s">
        <v>1430</v>
      </c>
      <c r="D341" s="25">
        <v>1</v>
      </c>
      <c r="E341" s="25">
        <v>0</v>
      </c>
      <c r="F341" s="25">
        <f t="shared" si="5"/>
        <v>1</v>
      </c>
      <c r="G341" s="25"/>
    </row>
    <row r="342" spans="1:7" ht="12.75">
      <c r="A342" s="160" t="s">
        <v>1438</v>
      </c>
      <c r="B342" s="160" t="s">
        <v>1346</v>
      </c>
      <c r="C342" s="160" t="s">
        <v>1430</v>
      </c>
      <c r="D342" s="25">
        <v>11820000</v>
      </c>
      <c r="E342" s="25">
        <v>3811268</v>
      </c>
      <c r="F342" s="25">
        <f t="shared" si="5"/>
        <v>8008732</v>
      </c>
      <c r="G342" s="25"/>
    </row>
    <row r="343" spans="1:7" ht="12.75">
      <c r="A343" s="160" t="s">
        <v>1439</v>
      </c>
      <c r="B343" s="160" t="s">
        <v>1346</v>
      </c>
      <c r="C343" s="160" t="s">
        <v>1430</v>
      </c>
      <c r="D343" s="25">
        <v>150000</v>
      </c>
      <c r="E343" s="25">
        <v>48366</v>
      </c>
      <c r="F343" s="25">
        <f t="shared" si="5"/>
        <v>101634</v>
      </c>
      <c r="G343" s="25"/>
    </row>
    <row r="344" spans="1:7" ht="12.75">
      <c r="A344" s="160" t="s">
        <v>1440</v>
      </c>
      <c r="B344" s="160" t="s">
        <v>1346</v>
      </c>
      <c r="C344" s="160" t="s">
        <v>1441</v>
      </c>
      <c r="D344" s="25">
        <v>1</v>
      </c>
      <c r="E344" s="25">
        <v>0</v>
      </c>
      <c r="F344" s="25">
        <f t="shared" si="5"/>
        <v>1</v>
      </c>
      <c r="G344" s="25"/>
    </row>
    <row r="345" spans="1:7" ht="12.75">
      <c r="A345" s="160" t="s">
        <v>1442</v>
      </c>
      <c r="B345" s="160" t="s">
        <v>1346</v>
      </c>
      <c r="C345" s="160" t="s">
        <v>1441</v>
      </c>
      <c r="D345" s="25">
        <v>210000</v>
      </c>
      <c r="E345" s="25">
        <v>67713</v>
      </c>
      <c r="F345" s="25">
        <f t="shared" si="5"/>
        <v>142287</v>
      </c>
      <c r="G345" s="25"/>
    </row>
    <row r="346" spans="1:7" ht="12.75">
      <c r="A346" s="160" t="s">
        <v>1443</v>
      </c>
      <c r="B346" s="160" t="s">
        <v>1346</v>
      </c>
      <c r="C346" s="160" t="s">
        <v>1441</v>
      </c>
      <c r="D346" s="25">
        <v>1</v>
      </c>
      <c r="E346" s="25">
        <v>0</v>
      </c>
      <c r="F346" s="25">
        <f t="shared" si="5"/>
        <v>1</v>
      </c>
      <c r="G346" s="25"/>
    </row>
    <row r="347" spans="1:7" ht="12.75">
      <c r="A347" s="160" t="s">
        <v>1444</v>
      </c>
      <c r="B347" s="160" t="s">
        <v>1346</v>
      </c>
      <c r="C347" s="160" t="s">
        <v>1445</v>
      </c>
      <c r="D347" s="25">
        <v>1</v>
      </c>
      <c r="E347" s="25">
        <v>0</v>
      </c>
      <c r="F347" s="25">
        <f t="shared" si="5"/>
        <v>1</v>
      </c>
      <c r="G347" s="25"/>
    </row>
    <row r="348" spans="1:7" ht="12.75">
      <c r="A348" s="160" t="s">
        <v>1446</v>
      </c>
      <c r="B348" s="160" t="s">
        <v>1346</v>
      </c>
      <c r="C348" s="160" t="s">
        <v>1445</v>
      </c>
      <c r="D348" s="25">
        <v>2750000</v>
      </c>
      <c r="E348" s="25">
        <v>886715</v>
      </c>
      <c r="F348" s="25">
        <f t="shared" si="5"/>
        <v>1863285</v>
      </c>
      <c r="G348" s="25"/>
    </row>
    <row r="349" spans="1:7" ht="12.75">
      <c r="A349" s="160" t="s">
        <v>1447</v>
      </c>
      <c r="B349" s="160" t="s">
        <v>1346</v>
      </c>
      <c r="C349" s="160" t="s">
        <v>1445</v>
      </c>
      <c r="D349" s="25">
        <v>1</v>
      </c>
      <c r="E349" s="25">
        <v>0</v>
      </c>
      <c r="F349" s="25">
        <f t="shared" si="5"/>
        <v>1</v>
      </c>
      <c r="G349" s="25"/>
    </row>
    <row r="350" spans="1:7" ht="12.75">
      <c r="A350" s="160" t="s">
        <v>1448</v>
      </c>
      <c r="B350" s="160" t="s">
        <v>1346</v>
      </c>
      <c r="C350" s="160" t="s">
        <v>1449</v>
      </c>
      <c r="D350" s="25">
        <v>1</v>
      </c>
      <c r="E350" s="25">
        <v>0</v>
      </c>
      <c r="F350" s="25">
        <f t="shared" si="5"/>
        <v>1</v>
      </c>
      <c r="G350" s="25"/>
    </row>
    <row r="351" spans="1:7" ht="12.75">
      <c r="A351" s="160" t="s">
        <v>1450</v>
      </c>
      <c r="B351" s="160" t="s">
        <v>1346</v>
      </c>
      <c r="C351" s="160" t="s">
        <v>1449</v>
      </c>
      <c r="D351" s="25">
        <v>780000</v>
      </c>
      <c r="E351" s="25">
        <v>251504</v>
      </c>
      <c r="F351" s="25">
        <f t="shared" si="5"/>
        <v>528496</v>
      </c>
      <c r="G351" s="25"/>
    </row>
    <row r="352" spans="1:7" ht="12.75">
      <c r="A352" s="160" t="s">
        <v>1451</v>
      </c>
      <c r="B352" s="160" t="s">
        <v>1346</v>
      </c>
      <c r="C352" s="160" t="s">
        <v>1449</v>
      </c>
      <c r="D352" s="25">
        <v>1</v>
      </c>
      <c r="E352" s="25">
        <v>0</v>
      </c>
      <c r="F352" s="25">
        <f t="shared" si="5"/>
        <v>1</v>
      </c>
      <c r="G352" s="25"/>
    </row>
    <row r="353" spans="1:7" ht="12.75">
      <c r="A353" s="160" t="s">
        <v>1452</v>
      </c>
      <c r="B353" s="160" t="s">
        <v>1346</v>
      </c>
      <c r="C353" s="160" t="s">
        <v>1453</v>
      </c>
      <c r="D353" s="25">
        <v>32000</v>
      </c>
      <c r="E353" s="25">
        <v>10318</v>
      </c>
      <c r="F353" s="25">
        <f t="shared" si="5"/>
        <v>21682</v>
      </c>
      <c r="G353" s="25"/>
    </row>
    <row r="354" spans="1:7" ht="12.75">
      <c r="A354" s="160" t="s">
        <v>1454</v>
      </c>
      <c r="B354" s="160" t="s">
        <v>1346</v>
      </c>
      <c r="C354" s="160" t="s">
        <v>1455</v>
      </c>
      <c r="D354" s="25">
        <v>1</v>
      </c>
      <c r="E354" s="25">
        <v>0</v>
      </c>
      <c r="F354" s="25">
        <f t="shared" si="5"/>
        <v>1</v>
      </c>
      <c r="G354" s="25"/>
    </row>
    <row r="355" spans="1:7" ht="12.75">
      <c r="A355" s="160" t="s">
        <v>1456</v>
      </c>
      <c r="B355" s="160" t="s">
        <v>1346</v>
      </c>
      <c r="C355" s="160" t="s">
        <v>1455</v>
      </c>
      <c r="D355" s="25">
        <v>1150000</v>
      </c>
      <c r="E355" s="25">
        <v>370808</v>
      </c>
      <c r="F355" s="25">
        <f t="shared" si="5"/>
        <v>779192</v>
      </c>
      <c r="G355" s="25"/>
    </row>
    <row r="356" spans="1:7" ht="12.75">
      <c r="A356" s="160" t="s">
        <v>1457</v>
      </c>
      <c r="B356" s="160" t="s">
        <v>1346</v>
      </c>
      <c r="C356" s="160" t="s">
        <v>1455</v>
      </c>
      <c r="D356" s="25">
        <v>3289708</v>
      </c>
      <c r="E356" s="25">
        <v>250174</v>
      </c>
      <c r="F356" s="25">
        <f t="shared" si="5"/>
        <v>3039534</v>
      </c>
      <c r="G356" s="25"/>
    </row>
    <row r="357" spans="1:7" ht="12.75">
      <c r="A357" s="160" t="s">
        <v>1458</v>
      </c>
      <c r="B357" s="160" t="s">
        <v>1346</v>
      </c>
      <c r="C357" s="160" t="s">
        <v>1459</v>
      </c>
      <c r="D357" s="25">
        <v>74000</v>
      </c>
      <c r="E357" s="25">
        <v>23861</v>
      </c>
      <c r="F357" s="25">
        <f t="shared" si="5"/>
        <v>50139</v>
      </c>
      <c r="G357" s="25"/>
    </row>
    <row r="358" spans="1:7" ht="12.75">
      <c r="A358" s="160" t="s">
        <v>1460</v>
      </c>
      <c r="B358" s="160" t="s">
        <v>1346</v>
      </c>
      <c r="C358" s="160" t="s">
        <v>1461</v>
      </c>
      <c r="D358" s="25">
        <v>1</v>
      </c>
      <c r="E358" s="25">
        <v>0</v>
      </c>
      <c r="F358" s="25">
        <f t="shared" si="5"/>
        <v>1</v>
      </c>
      <c r="G358" s="25"/>
    </row>
    <row r="359" spans="1:7" ht="12.75">
      <c r="A359" s="160" t="s">
        <v>1462</v>
      </c>
      <c r="B359" s="160" t="s">
        <v>1346</v>
      </c>
      <c r="C359" s="160" t="s">
        <v>1461</v>
      </c>
      <c r="D359" s="25">
        <v>360000</v>
      </c>
      <c r="E359" s="25">
        <v>116079</v>
      </c>
      <c r="F359" s="25">
        <f t="shared" si="5"/>
        <v>243921</v>
      </c>
      <c r="G359" s="25"/>
    </row>
    <row r="360" spans="1:7" ht="12.75">
      <c r="A360" s="160" t="s">
        <v>1463</v>
      </c>
      <c r="B360" s="160" t="s">
        <v>1346</v>
      </c>
      <c r="C360" s="160" t="s">
        <v>1464</v>
      </c>
      <c r="D360" s="25">
        <v>527000</v>
      </c>
      <c r="E360" s="25">
        <v>169927</v>
      </c>
      <c r="F360" s="25">
        <f t="shared" si="5"/>
        <v>357073</v>
      </c>
      <c r="G360" s="25"/>
    </row>
    <row r="361" spans="1:7" ht="12.75">
      <c r="A361" s="160" t="s">
        <v>1465</v>
      </c>
      <c r="B361" s="160" t="s">
        <v>1346</v>
      </c>
      <c r="C361" s="160" t="s">
        <v>1466</v>
      </c>
      <c r="D361" s="25">
        <v>145000</v>
      </c>
      <c r="E361" s="25">
        <v>46754</v>
      </c>
      <c r="F361" s="25">
        <f t="shared" si="5"/>
        <v>98246</v>
      </c>
      <c r="G361" s="25"/>
    </row>
    <row r="362" spans="1:7" ht="12.75">
      <c r="A362" s="160" t="s">
        <v>1467</v>
      </c>
      <c r="B362" s="160" t="s">
        <v>1346</v>
      </c>
      <c r="C362" s="160" t="s">
        <v>1468</v>
      </c>
      <c r="D362" s="25">
        <v>906000</v>
      </c>
      <c r="E362" s="25">
        <v>292132</v>
      </c>
      <c r="F362" s="25">
        <f t="shared" si="5"/>
        <v>613868</v>
      </c>
      <c r="G362" s="25"/>
    </row>
    <row r="363" spans="1:7" ht="12.75">
      <c r="A363" s="160" t="s">
        <v>1469</v>
      </c>
      <c r="B363" s="160" t="s">
        <v>1346</v>
      </c>
      <c r="C363" s="160" t="s">
        <v>1468</v>
      </c>
      <c r="D363" s="25">
        <v>1</v>
      </c>
      <c r="E363" s="25">
        <v>0</v>
      </c>
      <c r="F363" s="25">
        <f t="shared" si="5"/>
        <v>1</v>
      </c>
      <c r="G363" s="25"/>
    </row>
    <row r="364" spans="1:7" ht="12.75">
      <c r="A364" s="160" t="s">
        <v>1470</v>
      </c>
      <c r="B364" s="160" t="s">
        <v>1346</v>
      </c>
      <c r="C364" s="160" t="s">
        <v>1471</v>
      </c>
      <c r="D364" s="25">
        <v>253000</v>
      </c>
      <c r="E364" s="25">
        <v>81578</v>
      </c>
      <c r="F364" s="25">
        <f t="shared" si="5"/>
        <v>171422</v>
      </c>
      <c r="G364" s="25"/>
    </row>
    <row r="365" spans="1:7" ht="12.75">
      <c r="A365" s="160" t="s">
        <v>1472</v>
      </c>
      <c r="B365" s="160" t="s">
        <v>1346</v>
      </c>
      <c r="C365" s="160" t="s">
        <v>1471</v>
      </c>
      <c r="D365" s="25">
        <v>1</v>
      </c>
      <c r="E365" s="25">
        <v>0</v>
      </c>
      <c r="F365" s="25">
        <f t="shared" si="5"/>
        <v>1</v>
      </c>
      <c r="G365" s="25"/>
    </row>
    <row r="366" spans="1:7" ht="12.75">
      <c r="A366" s="160" t="s">
        <v>1473</v>
      </c>
      <c r="B366" s="160" t="s">
        <v>1346</v>
      </c>
      <c r="C366" s="160" t="s">
        <v>1474</v>
      </c>
      <c r="D366" s="25">
        <v>1</v>
      </c>
      <c r="E366" s="25">
        <v>0</v>
      </c>
      <c r="F366" s="25">
        <f t="shared" si="5"/>
        <v>1</v>
      </c>
      <c r="G366" s="25"/>
    </row>
    <row r="367" spans="1:7" ht="12.75">
      <c r="A367" s="160" t="s">
        <v>1475</v>
      </c>
      <c r="B367" s="160" t="s">
        <v>1346</v>
      </c>
      <c r="C367" s="160" t="s">
        <v>1474</v>
      </c>
      <c r="D367" s="25">
        <v>800000</v>
      </c>
      <c r="E367" s="25">
        <v>257953</v>
      </c>
      <c r="F367" s="25">
        <f t="shared" si="5"/>
        <v>542047</v>
      </c>
      <c r="G367" s="25"/>
    </row>
    <row r="368" spans="1:7" ht="12.75">
      <c r="A368" s="160" t="s">
        <v>1476</v>
      </c>
      <c r="B368" s="160" t="s">
        <v>1346</v>
      </c>
      <c r="C368" s="160" t="s">
        <v>1474</v>
      </c>
      <c r="D368" s="25">
        <v>1</v>
      </c>
      <c r="E368" s="25">
        <v>0</v>
      </c>
      <c r="F368" s="25">
        <f t="shared" si="5"/>
        <v>1</v>
      </c>
      <c r="G368" s="25"/>
    </row>
    <row r="369" spans="1:7" ht="12.75">
      <c r="A369" s="160" t="s">
        <v>1477</v>
      </c>
      <c r="B369" s="160" t="s">
        <v>1346</v>
      </c>
      <c r="C369" s="160" t="s">
        <v>1478</v>
      </c>
      <c r="D369" s="25">
        <v>1</v>
      </c>
      <c r="E369" s="25">
        <v>0</v>
      </c>
      <c r="F369" s="25">
        <f t="shared" si="5"/>
        <v>1</v>
      </c>
      <c r="G369" s="25"/>
    </row>
    <row r="370" spans="1:7" ht="12.75">
      <c r="A370" s="160" t="s">
        <v>1479</v>
      </c>
      <c r="B370" s="160" t="s">
        <v>1346</v>
      </c>
      <c r="C370" s="160" t="s">
        <v>1478</v>
      </c>
      <c r="D370" s="25">
        <v>3000000</v>
      </c>
      <c r="E370" s="25">
        <v>967325</v>
      </c>
      <c r="F370" s="25">
        <f t="shared" si="5"/>
        <v>2032675</v>
      </c>
      <c r="G370" s="25"/>
    </row>
    <row r="371" spans="1:7" ht="12.75">
      <c r="A371" s="160" t="s">
        <v>1480</v>
      </c>
      <c r="B371" s="160" t="s">
        <v>1346</v>
      </c>
      <c r="C371" s="160" t="s">
        <v>1481</v>
      </c>
      <c r="D371" s="25">
        <v>1</v>
      </c>
      <c r="E371" s="25">
        <v>0</v>
      </c>
      <c r="F371" s="25">
        <f t="shared" si="5"/>
        <v>1</v>
      </c>
      <c r="G371" s="25"/>
    </row>
    <row r="372" spans="1:7" ht="12.75">
      <c r="A372" s="160" t="s">
        <v>1482</v>
      </c>
      <c r="B372" s="160" t="s">
        <v>1346</v>
      </c>
      <c r="C372" s="160" t="s">
        <v>1481</v>
      </c>
      <c r="D372" s="25">
        <v>785000</v>
      </c>
      <c r="E372" s="25">
        <v>253117</v>
      </c>
      <c r="F372" s="25">
        <f t="shared" si="5"/>
        <v>531883</v>
      </c>
      <c r="G372" s="25"/>
    </row>
    <row r="373" spans="1:7" ht="12.75">
      <c r="A373" s="160" t="s">
        <v>1483</v>
      </c>
      <c r="B373" s="160" t="s">
        <v>1346</v>
      </c>
      <c r="C373" s="160" t="s">
        <v>1481</v>
      </c>
      <c r="D373" s="25">
        <v>1</v>
      </c>
      <c r="E373" s="25">
        <v>0</v>
      </c>
      <c r="F373" s="25">
        <f t="shared" si="5"/>
        <v>1</v>
      </c>
      <c r="G373" s="25"/>
    </row>
    <row r="374" spans="1:7" ht="12.75">
      <c r="A374" s="160" t="s">
        <v>1484</v>
      </c>
      <c r="B374" s="160" t="s">
        <v>1346</v>
      </c>
      <c r="C374" s="160" t="s">
        <v>1485</v>
      </c>
      <c r="D374" s="25">
        <v>1</v>
      </c>
      <c r="E374" s="25">
        <v>0</v>
      </c>
      <c r="F374" s="25">
        <f t="shared" si="5"/>
        <v>1</v>
      </c>
      <c r="G374" s="25"/>
    </row>
    <row r="375" spans="1:7" ht="12.75">
      <c r="A375" s="160" t="s">
        <v>1486</v>
      </c>
      <c r="B375" s="160" t="s">
        <v>1346</v>
      </c>
      <c r="C375" s="160" t="s">
        <v>1485</v>
      </c>
      <c r="D375" s="25">
        <v>3300000</v>
      </c>
      <c r="E375" s="25">
        <v>1064050</v>
      </c>
      <c r="F375" s="25">
        <f t="shared" si="5"/>
        <v>2235950</v>
      </c>
      <c r="G375" s="25"/>
    </row>
    <row r="376" spans="1:7" ht="12.75">
      <c r="A376" s="160" t="s">
        <v>1487</v>
      </c>
      <c r="B376" s="160" t="s">
        <v>1346</v>
      </c>
      <c r="C376" s="160" t="s">
        <v>1485</v>
      </c>
      <c r="D376" s="25">
        <v>1</v>
      </c>
      <c r="E376" s="25">
        <v>0</v>
      </c>
      <c r="F376" s="25">
        <f t="shared" si="5"/>
        <v>1</v>
      </c>
      <c r="G376" s="25"/>
    </row>
    <row r="377" spans="1:7" ht="12.75">
      <c r="A377" s="160" t="s">
        <v>1488</v>
      </c>
      <c r="B377" s="160" t="s">
        <v>1346</v>
      </c>
      <c r="C377" s="160" t="s">
        <v>1489</v>
      </c>
      <c r="D377" s="25">
        <v>1</v>
      </c>
      <c r="E377" s="25">
        <v>0</v>
      </c>
      <c r="F377" s="25">
        <f t="shared" si="5"/>
        <v>1</v>
      </c>
      <c r="G377" s="25"/>
    </row>
    <row r="378" spans="1:7" ht="12.75">
      <c r="A378" s="160" t="s">
        <v>1490</v>
      </c>
      <c r="B378" s="160" t="s">
        <v>1346</v>
      </c>
      <c r="C378" s="160" t="s">
        <v>1491</v>
      </c>
      <c r="D378" s="25">
        <v>400000</v>
      </c>
      <c r="E378" s="25">
        <v>128984</v>
      </c>
      <c r="F378" s="25">
        <f t="shared" si="5"/>
        <v>271016</v>
      </c>
      <c r="G378" s="25"/>
    </row>
    <row r="379" spans="1:7" ht="12.75">
      <c r="A379" s="160" t="s">
        <v>1492</v>
      </c>
      <c r="B379" s="160" t="s">
        <v>1346</v>
      </c>
      <c r="C379" s="160" t="s">
        <v>1491</v>
      </c>
      <c r="D379" s="25">
        <v>1</v>
      </c>
      <c r="E379" s="25">
        <v>0</v>
      </c>
      <c r="F379" s="25">
        <f t="shared" si="5"/>
        <v>1</v>
      </c>
      <c r="G379" s="25"/>
    </row>
    <row r="380" spans="1:7" ht="12.75">
      <c r="A380" s="160" t="s">
        <v>1493</v>
      </c>
      <c r="B380" s="160" t="s">
        <v>1346</v>
      </c>
      <c r="C380" s="160" t="s">
        <v>1494</v>
      </c>
      <c r="D380" s="25">
        <v>370000</v>
      </c>
      <c r="E380" s="25">
        <v>119304</v>
      </c>
      <c r="F380" s="25">
        <f t="shared" si="5"/>
        <v>250696</v>
      </c>
      <c r="G380" s="25"/>
    </row>
    <row r="381" spans="1:7" ht="12.75">
      <c r="A381" s="160" t="s">
        <v>1495</v>
      </c>
      <c r="B381" s="160" t="s">
        <v>1346</v>
      </c>
      <c r="C381" s="160" t="s">
        <v>1494</v>
      </c>
      <c r="D381" s="25">
        <v>1</v>
      </c>
      <c r="E381" s="25">
        <v>0</v>
      </c>
      <c r="F381" s="25">
        <f t="shared" si="5"/>
        <v>1</v>
      </c>
      <c r="G381" s="25"/>
    </row>
    <row r="382" spans="1:7" ht="12.75">
      <c r="A382" s="160" t="s">
        <v>1496</v>
      </c>
      <c r="B382" s="160" t="s">
        <v>1346</v>
      </c>
      <c r="C382" s="160" t="s">
        <v>1494</v>
      </c>
      <c r="D382" s="25">
        <v>1</v>
      </c>
      <c r="E382" s="25">
        <v>0</v>
      </c>
      <c r="F382" s="25">
        <f t="shared" si="5"/>
        <v>1</v>
      </c>
      <c r="G382" s="25"/>
    </row>
    <row r="383" spans="1:7" ht="12.75">
      <c r="A383" s="160" t="s">
        <v>1497</v>
      </c>
      <c r="B383" s="160" t="s">
        <v>1346</v>
      </c>
      <c r="C383" s="160" t="s">
        <v>1498</v>
      </c>
      <c r="D383" s="25">
        <v>1</v>
      </c>
      <c r="E383" s="25">
        <v>0</v>
      </c>
      <c r="F383" s="25">
        <f t="shared" si="5"/>
        <v>1</v>
      </c>
      <c r="G383" s="25"/>
    </row>
    <row r="384" spans="1:7" ht="12.75">
      <c r="A384" s="160" t="s">
        <v>1499</v>
      </c>
      <c r="B384" s="160" t="s">
        <v>1346</v>
      </c>
      <c r="C384" s="160" t="s">
        <v>1498</v>
      </c>
      <c r="D384" s="25">
        <v>435000</v>
      </c>
      <c r="E384" s="25">
        <v>140262</v>
      </c>
      <c r="F384" s="25">
        <f t="shared" si="5"/>
        <v>294738</v>
      </c>
      <c r="G384" s="25"/>
    </row>
    <row r="385" spans="1:7" ht="12.75">
      <c r="A385" s="160" t="s">
        <v>1500</v>
      </c>
      <c r="B385" s="160" t="s">
        <v>1346</v>
      </c>
      <c r="C385" s="160" t="s">
        <v>1498</v>
      </c>
      <c r="D385" s="25">
        <v>1</v>
      </c>
      <c r="E385" s="25">
        <v>0</v>
      </c>
      <c r="F385" s="25">
        <f t="shared" si="5"/>
        <v>1</v>
      </c>
      <c r="G385" s="25"/>
    </row>
    <row r="386" spans="1:7" ht="12.75">
      <c r="A386" s="160" t="s">
        <v>1501</v>
      </c>
      <c r="B386" s="160" t="s">
        <v>1346</v>
      </c>
      <c r="C386" s="160" t="s">
        <v>1502</v>
      </c>
      <c r="D386" s="25">
        <v>422000</v>
      </c>
      <c r="E386" s="25">
        <v>136070</v>
      </c>
      <c r="F386" s="25">
        <f t="shared" si="5"/>
        <v>285930</v>
      </c>
      <c r="G386" s="25"/>
    </row>
    <row r="387" spans="1:7" ht="12.75">
      <c r="A387" s="160" t="s">
        <v>1503</v>
      </c>
      <c r="B387" s="160" t="s">
        <v>1346</v>
      </c>
      <c r="C387" s="160" t="s">
        <v>1502</v>
      </c>
      <c r="D387" s="25">
        <v>1</v>
      </c>
      <c r="E387" s="25">
        <v>0</v>
      </c>
      <c r="F387" s="25">
        <f t="shared" si="5"/>
        <v>1</v>
      </c>
      <c r="G387" s="25"/>
    </row>
    <row r="388" spans="1:7" ht="12.75">
      <c r="A388" s="160" t="s">
        <v>1504</v>
      </c>
      <c r="B388" s="160" t="s">
        <v>1346</v>
      </c>
      <c r="C388" s="160" t="s">
        <v>1505</v>
      </c>
      <c r="D388" s="25">
        <v>4620000</v>
      </c>
      <c r="E388" s="25">
        <v>1489681</v>
      </c>
      <c r="F388" s="25">
        <f aca="true" t="shared" si="6" ref="F388:F451">D388-E388</f>
        <v>3130319</v>
      </c>
      <c r="G388" s="25"/>
    </row>
    <row r="389" spans="1:7" ht="12.75">
      <c r="A389" s="160" t="s">
        <v>1506</v>
      </c>
      <c r="B389" s="160" t="s">
        <v>1346</v>
      </c>
      <c r="C389" s="160" t="s">
        <v>1505</v>
      </c>
      <c r="D389" s="25">
        <v>1540000</v>
      </c>
      <c r="E389" s="25">
        <v>496560</v>
      </c>
      <c r="F389" s="25">
        <f t="shared" si="6"/>
        <v>1043440</v>
      </c>
      <c r="G389" s="25"/>
    </row>
    <row r="390" spans="1:7" ht="12.75">
      <c r="A390" s="160" t="s">
        <v>1507</v>
      </c>
      <c r="B390" s="160" t="s">
        <v>1346</v>
      </c>
      <c r="C390" s="160" t="s">
        <v>1505</v>
      </c>
      <c r="D390" s="25">
        <v>510000</v>
      </c>
      <c r="E390" s="25">
        <v>164445</v>
      </c>
      <c r="F390" s="25">
        <f t="shared" si="6"/>
        <v>345555</v>
      </c>
      <c r="G390" s="25"/>
    </row>
    <row r="391" spans="1:7" ht="12.75">
      <c r="A391" s="160" t="s">
        <v>1508</v>
      </c>
      <c r="B391" s="160" t="s">
        <v>1346</v>
      </c>
      <c r="C391" s="160" t="s">
        <v>1509</v>
      </c>
      <c r="D391" s="25">
        <v>1920000</v>
      </c>
      <c r="E391" s="25">
        <v>360283</v>
      </c>
      <c r="F391" s="25">
        <f t="shared" si="6"/>
        <v>1559717</v>
      </c>
      <c r="G391" s="25"/>
    </row>
    <row r="392" spans="1:7" ht="12.75">
      <c r="A392" s="160" t="s">
        <v>1510</v>
      </c>
      <c r="B392" s="160" t="s">
        <v>1346</v>
      </c>
      <c r="C392" s="160" t="s">
        <v>1509</v>
      </c>
      <c r="D392" s="25">
        <v>1</v>
      </c>
      <c r="E392" s="25">
        <v>0</v>
      </c>
      <c r="F392" s="25">
        <f t="shared" si="6"/>
        <v>1</v>
      </c>
      <c r="G392" s="25"/>
    </row>
    <row r="393" spans="1:7" ht="12.75">
      <c r="A393" s="160" t="s">
        <v>1511</v>
      </c>
      <c r="B393" s="160" t="s">
        <v>1346</v>
      </c>
      <c r="C393" s="160" t="s">
        <v>1512</v>
      </c>
      <c r="D393" s="25">
        <v>50000</v>
      </c>
      <c r="E393" s="25">
        <v>12181</v>
      </c>
      <c r="F393" s="25">
        <f t="shared" si="6"/>
        <v>37819</v>
      </c>
      <c r="G393" s="25"/>
    </row>
    <row r="394" spans="1:7" ht="12.75">
      <c r="A394" s="160" t="s">
        <v>1513</v>
      </c>
      <c r="B394" s="160" t="s">
        <v>1346</v>
      </c>
      <c r="C394" s="160" t="s">
        <v>1512</v>
      </c>
      <c r="D394" s="25">
        <v>1</v>
      </c>
      <c r="E394" s="25">
        <v>0</v>
      </c>
      <c r="F394" s="25">
        <f t="shared" si="6"/>
        <v>1</v>
      </c>
      <c r="G394" s="25"/>
    </row>
    <row r="395" spans="1:7" ht="12.75">
      <c r="A395" s="160" t="s">
        <v>1514</v>
      </c>
      <c r="B395" s="160" t="s">
        <v>1346</v>
      </c>
      <c r="C395" s="160" t="s">
        <v>1515</v>
      </c>
      <c r="D395" s="25">
        <v>1</v>
      </c>
      <c r="E395" s="25">
        <v>0</v>
      </c>
      <c r="F395" s="25">
        <f t="shared" si="6"/>
        <v>1</v>
      </c>
      <c r="G395" s="25"/>
    </row>
    <row r="396" spans="1:7" ht="12.75">
      <c r="A396" s="160" t="s">
        <v>1516</v>
      </c>
      <c r="B396" s="160" t="s">
        <v>1346</v>
      </c>
      <c r="C396" s="160" t="s">
        <v>1515</v>
      </c>
      <c r="D396" s="25">
        <v>1180000</v>
      </c>
      <c r="E396" s="25">
        <v>380488</v>
      </c>
      <c r="F396" s="25">
        <f t="shared" si="6"/>
        <v>799512</v>
      </c>
      <c r="G396" s="25"/>
    </row>
    <row r="397" spans="1:7" ht="12.75">
      <c r="A397" s="160" t="s">
        <v>1517</v>
      </c>
      <c r="B397" s="160" t="s">
        <v>1346</v>
      </c>
      <c r="C397" s="160" t="s">
        <v>1515</v>
      </c>
      <c r="D397" s="25">
        <v>1</v>
      </c>
      <c r="E397" s="25">
        <v>0</v>
      </c>
      <c r="F397" s="25">
        <f t="shared" si="6"/>
        <v>1</v>
      </c>
      <c r="G397" s="25"/>
    </row>
    <row r="398" spans="1:7" ht="12.75">
      <c r="A398" s="160" t="s">
        <v>1518</v>
      </c>
      <c r="B398" s="160" t="s">
        <v>1346</v>
      </c>
      <c r="C398" s="160" t="s">
        <v>1519</v>
      </c>
      <c r="D398" s="25">
        <v>315000</v>
      </c>
      <c r="E398" s="25">
        <v>101569</v>
      </c>
      <c r="F398" s="25">
        <f t="shared" si="6"/>
        <v>213431</v>
      </c>
      <c r="G398" s="25"/>
    </row>
    <row r="399" spans="1:7" ht="12.75">
      <c r="A399" s="160" t="s">
        <v>1520</v>
      </c>
      <c r="B399" s="160" t="s">
        <v>1346</v>
      </c>
      <c r="C399" s="160" t="s">
        <v>1519</v>
      </c>
      <c r="D399" s="25">
        <v>1</v>
      </c>
      <c r="E399" s="25">
        <v>0</v>
      </c>
      <c r="F399" s="25">
        <f t="shared" si="6"/>
        <v>1</v>
      </c>
      <c r="G399" s="25"/>
    </row>
    <row r="400" spans="1:7" ht="12.75">
      <c r="A400" s="160" t="s">
        <v>1521</v>
      </c>
      <c r="B400" s="160" t="s">
        <v>1346</v>
      </c>
      <c r="C400" s="160" t="s">
        <v>1522</v>
      </c>
      <c r="D400" s="25">
        <v>200000</v>
      </c>
      <c r="E400" s="25">
        <v>34485</v>
      </c>
      <c r="F400" s="25">
        <f t="shared" si="6"/>
        <v>165515</v>
      </c>
      <c r="G400" s="25"/>
    </row>
    <row r="401" spans="1:7" ht="12.75">
      <c r="A401" s="160" t="s">
        <v>1523</v>
      </c>
      <c r="B401" s="160" t="s">
        <v>1346</v>
      </c>
      <c r="C401" s="160" t="s">
        <v>1522</v>
      </c>
      <c r="D401" s="25">
        <v>1</v>
      </c>
      <c r="E401" s="25">
        <v>0</v>
      </c>
      <c r="F401" s="25">
        <f t="shared" si="6"/>
        <v>1</v>
      </c>
      <c r="G401" s="25"/>
    </row>
    <row r="402" spans="1:7" ht="12.75">
      <c r="A402" s="160" t="s">
        <v>1524</v>
      </c>
      <c r="B402" s="160" t="s">
        <v>1346</v>
      </c>
      <c r="C402" s="160" t="s">
        <v>1525</v>
      </c>
      <c r="D402" s="25">
        <v>6790994</v>
      </c>
      <c r="E402" s="25">
        <v>1727581</v>
      </c>
      <c r="F402" s="25">
        <f t="shared" si="6"/>
        <v>5063413</v>
      </c>
      <c r="G402" s="25"/>
    </row>
    <row r="403" spans="1:7" ht="12.75">
      <c r="A403" s="160" t="s">
        <v>1526</v>
      </c>
      <c r="B403" s="160" t="s">
        <v>1346</v>
      </c>
      <c r="C403" s="160" t="s">
        <v>1525</v>
      </c>
      <c r="D403" s="25">
        <v>16797770</v>
      </c>
      <c r="E403" s="25">
        <v>1884629</v>
      </c>
      <c r="F403" s="25">
        <f t="shared" si="6"/>
        <v>14913141</v>
      </c>
      <c r="G403" s="25"/>
    </row>
    <row r="404" spans="1:7" ht="12.75">
      <c r="A404" s="160" t="s">
        <v>1527</v>
      </c>
      <c r="B404" s="160" t="s">
        <v>1346</v>
      </c>
      <c r="C404" s="160" t="s">
        <v>1528</v>
      </c>
      <c r="D404" s="25">
        <v>1</v>
      </c>
      <c r="E404" s="25">
        <v>0</v>
      </c>
      <c r="F404" s="25">
        <f t="shared" si="6"/>
        <v>1</v>
      </c>
      <c r="G404" s="25"/>
    </row>
    <row r="405" spans="1:7" ht="12.75">
      <c r="A405" s="160" t="s">
        <v>1529</v>
      </c>
      <c r="B405" s="160" t="s">
        <v>1346</v>
      </c>
      <c r="C405" s="160" t="s">
        <v>1528</v>
      </c>
      <c r="D405" s="25">
        <v>1152000</v>
      </c>
      <c r="E405" s="25">
        <v>371453</v>
      </c>
      <c r="F405" s="25">
        <f t="shared" si="6"/>
        <v>780547</v>
      </c>
      <c r="G405" s="25"/>
    </row>
    <row r="406" spans="1:7" ht="12.75">
      <c r="A406" s="160" t="s">
        <v>1530</v>
      </c>
      <c r="B406" s="160" t="s">
        <v>1346</v>
      </c>
      <c r="C406" s="160" t="s">
        <v>1528</v>
      </c>
      <c r="D406" s="25">
        <v>1</v>
      </c>
      <c r="E406" s="25">
        <v>0</v>
      </c>
      <c r="F406" s="25">
        <f t="shared" si="6"/>
        <v>1</v>
      </c>
      <c r="G406" s="25"/>
    </row>
    <row r="407" spans="1:7" ht="12.75">
      <c r="A407" s="160" t="s">
        <v>1531</v>
      </c>
      <c r="B407" s="160" t="s">
        <v>1346</v>
      </c>
      <c r="C407" s="160" t="s">
        <v>941</v>
      </c>
      <c r="D407" s="25">
        <v>75000</v>
      </c>
      <c r="E407" s="25">
        <v>24183</v>
      </c>
      <c r="F407" s="25">
        <f t="shared" si="6"/>
        <v>50817</v>
      </c>
      <c r="G407" s="25"/>
    </row>
    <row r="408" spans="1:7" ht="12.75">
      <c r="A408" s="160" t="s">
        <v>1532</v>
      </c>
      <c r="B408" s="160" t="s">
        <v>1346</v>
      </c>
      <c r="C408" s="160" t="s">
        <v>941</v>
      </c>
      <c r="D408" s="25">
        <v>1</v>
      </c>
      <c r="E408" s="25">
        <v>0</v>
      </c>
      <c r="F408" s="25">
        <f t="shared" si="6"/>
        <v>1</v>
      </c>
      <c r="G408" s="25"/>
    </row>
    <row r="409" spans="1:7" ht="12.75">
      <c r="A409" s="160" t="s">
        <v>1533</v>
      </c>
      <c r="B409" s="160" t="s">
        <v>1346</v>
      </c>
      <c r="C409" s="160" t="s">
        <v>943</v>
      </c>
      <c r="D409" s="25">
        <v>160000</v>
      </c>
      <c r="E409" s="25">
        <v>51598</v>
      </c>
      <c r="F409" s="25">
        <f t="shared" si="6"/>
        <v>108402</v>
      </c>
      <c r="G409" s="25"/>
    </row>
    <row r="410" spans="1:7" ht="12.75">
      <c r="A410" s="160" t="s">
        <v>1534</v>
      </c>
      <c r="B410" s="160" t="s">
        <v>1346</v>
      </c>
      <c r="C410" s="160" t="s">
        <v>943</v>
      </c>
      <c r="D410" s="25">
        <v>1</v>
      </c>
      <c r="E410" s="25">
        <v>0</v>
      </c>
      <c r="F410" s="25">
        <f t="shared" si="6"/>
        <v>1</v>
      </c>
      <c r="G410" s="25"/>
    </row>
    <row r="411" spans="1:7" ht="12.75">
      <c r="A411" s="160" t="s">
        <v>1535</v>
      </c>
      <c r="B411" s="160" t="s">
        <v>1346</v>
      </c>
      <c r="C411" s="160" t="s">
        <v>945</v>
      </c>
      <c r="D411" s="25">
        <v>195000</v>
      </c>
      <c r="E411" s="25">
        <v>62877</v>
      </c>
      <c r="F411" s="25">
        <f t="shared" si="6"/>
        <v>132123</v>
      </c>
      <c r="G411" s="25"/>
    </row>
    <row r="412" spans="1:7" ht="12.75">
      <c r="A412" s="160" t="s">
        <v>1536</v>
      </c>
      <c r="B412" s="160" t="s">
        <v>1346</v>
      </c>
      <c r="C412" s="160" t="s">
        <v>945</v>
      </c>
      <c r="D412" s="25">
        <v>1</v>
      </c>
      <c r="E412" s="25">
        <v>0</v>
      </c>
      <c r="F412" s="25">
        <f t="shared" si="6"/>
        <v>1</v>
      </c>
      <c r="G412" s="25"/>
    </row>
    <row r="413" spans="1:7" ht="12.75">
      <c r="A413" s="160" t="s">
        <v>1537</v>
      </c>
      <c r="B413" s="160" t="s">
        <v>1346</v>
      </c>
      <c r="C413" s="160" t="s">
        <v>947</v>
      </c>
      <c r="D413" s="25">
        <v>220000</v>
      </c>
      <c r="E413" s="25">
        <v>70938</v>
      </c>
      <c r="F413" s="25">
        <f t="shared" si="6"/>
        <v>149062</v>
      </c>
      <c r="G413" s="25"/>
    </row>
    <row r="414" spans="1:7" ht="12.75">
      <c r="A414" s="160" t="s">
        <v>1538</v>
      </c>
      <c r="B414" s="160" t="s">
        <v>1346</v>
      </c>
      <c r="C414" s="160" t="s">
        <v>947</v>
      </c>
      <c r="D414" s="25">
        <v>1</v>
      </c>
      <c r="E414" s="25">
        <v>0</v>
      </c>
      <c r="F414" s="25">
        <f t="shared" si="6"/>
        <v>1</v>
      </c>
      <c r="G414" s="25"/>
    </row>
    <row r="415" spans="1:7" ht="12.75">
      <c r="A415" s="160" t="s">
        <v>1539</v>
      </c>
      <c r="B415" s="160" t="s">
        <v>1346</v>
      </c>
      <c r="C415" s="160" t="s">
        <v>949</v>
      </c>
      <c r="D415" s="25">
        <v>230000</v>
      </c>
      <c r="E415" s="25">
        <v>74154</v>
      </c>
      <c r="F415" s="25">
        <f t="shared" si="6"/>
        <v>155846</v>
      </c>
      <c r="G415" s="25"/>
    </row>
    <row r="416" spans="1:7" ht="12.75">
      <c r="A416" s="160" t="s">
        <v>1540</v>
      </c>
      <c r="B416" s="160" t="s">
        <v>1346</v>
      </c>
      <c r="C416" s="160" t="s">
        <v>949</v>
      </c>
      <c r="D416" s="25">
        <v>1</v>
      </c>
      <c r="E416" s="25">
        <v>0</v>
      </c>
      <c r="F416" s="25">
        <f t="shared" si="6"/>
        <v>1</v>
      </c>
      <c r="G416" s="25"/>
    </row>
    <row r="417" spans="1:7" ht="12.75">
      <c r="A417" s="160" t="s">
        <v>1541</v>
      </c>
      <c r="B417" s="160" t="s">
        <v>1346</v>
      </c>
      <c r="C417" s="160" t="s">
        <v>951</v>
      </c>
      <c r="D417" s="25">
        <v>248000</v>
      </c>
      <c r="E417" s="25">
        <v>79965</v>
      </c>
      <c r="F417" s="25">
        <f t="shared" si="6"/>
        <v>168035</v>
      </c>
      <c r="G417" s="25"/>
    </row>
    <row r="418" spans="1:7" ht="12.75">
      <c r="A418" s="160" t="s">
        <v>1542</v>
      </c>
      <c r="B418" s="160" t="s">
        <v>1346</v>
      </c>
      <c r="C418" s="160" t="s">
        <v>951</v>
      </c>
      <c r="D418" s="25">
        <v>1</v>
      </c>
      <c r="E418" s="25">
        <v>0</v>
      </c>
      <c r="F418" s="25">
        <f t="shared" si="6"/>
        <v>1</v>
      </c>
      <c r="G418" s="25"/>
    </row>
    <row r="419" spans="1:7" ht="12.75">
      <c r="A419" s="160" t="s">
        <v>1543</v>
      </c>
      <c r="B419" s="160" t="s">
        <v>1346</v>
      </c>
      <c r="C419" s="160" t="s">
        <v>953</v>
      </c>
      <c r="D419" s="25">
        <v>193000</v>
      </c>
      <c r="E419" s="25">
        <v>62231</v>
      </c>
      <c r="F419" s="25">
        <f t="shared" si="6"/>
        <v>130769</v>
      </c>
      <c r="G419" s="25"/>
    </row>
    <row r="420" spans="1:7" ht="12.75">
      <c r="A420" s="160" t="s">
        <v>1544</v>
      </c>
      <c r="B420" s="160" t="s">
        <v>1346</v>
      </c>
      <c r="C420" s="160" t="s">
        <v>953</v>
      </c>
      <c r="D420" s="25">
        <v>1</v>
      </c>
      <c r="E420" s="25">
        <v>0</v>
      </c>
      <c r="F420" s="25">
        <f t="shared" si="6"/>
        <v>1</v>
      </c>
      <c r="G420" s="25"/>
    </row>
    <row r="421" spans="1:7" ht="12.75">
      <c r="A421" s="160" t="s">
        <v>1545</v>
      </c>
      <c r="B421" s="160" t="s">
        <v>1346</v>
      </c>
      <c r="C421" s="160" t="s">
        <v>955</v>
      </c>
      <c r="D421" s="25">
        <v>438000</v>
      </c>
      <c r="E421" s="25">
        <v>141229</v>
      </c>
      <c r="F421" s="25">
        <f t="shared" si="6"/>
        <v>296771</v>
      </c>
      <c r="G421" s="25"/>
    </row>
    <row r="422" spans="1:7" ht="12.75">
      <c r="A422" s="160" t="s">
        <v>1546</v>
      </c>
      <c r="B422" s="160" t="s">
        <v>1346</v>
      </c>
      <c r="C422" s="160" t="s">
        <v>955</v>
      </c>
      <c r="D422" s="25">
        <v>1</v>
      </c>
      <c r="E422" s="25">
        <v>0</v>
      </c>
      <c r="F422" s="25">
        <f t="shared" si="6"/>
        <v>1</v>
      </c>
      <c r="G422" s="25"/>
    </row>
    <row r="423" spans="1:7" ht="12.75">
      <c r="A423" s="160" t="s">
        <v>1547</v>
      </c>
      <c r="B423" s="160" t="s">
        <v>1346</v>
      </c>
      <c r="C423" s="160" t="s">
        <v>957</v>
      </c>
      <c r="D423" s="25">
        <v>155000</v>
      </c>
      <c r="E423" s="25">
        <v>49978</v>
      </c>
      <c r="F423" s="25">
        <f t="shared" si="6"/>
        <v>105022</v>
      </c>
      <c r="G423" s="25"/>
    </row>
    <row r="424" spans="1:7" ht="12.75">
      <c r="A424" s="160" t="s">
        <v>1548</v>
      </c>
      <c r="B424" s="160" t="s">
        <v>1346</v>
      </c>
      <c r="C424" s="160" t="s">
        <v>957</v>
      </c>
      <c r="D424" s="25">
        <v>1</v>
      </c>
      <c r="E424" s="25">
        <v>0</v>
      </c>
      <c r="F424" s="25">
        <f t="shared" si="6"/>
        <v>1</v>
      </c>
      <c r="G424" s="25"/>
    </row>
    <row r="425" spans="1:7" ht="12.75">
      <c r="A425" s="160" t="s">
        <v>1549</v>
      </c>
      <c r="B425" s="160" t="s">
        <v>1346</v>
      </c>
      <c r="C425" s="160" t="s">
        <v>959</v>
      </c>
      <c r="D425" s="25">
        <v>42000</v>
      </c>
      <c r="E425" s="25">
        <v>13550</v>
      </c>
      <c r="F425" s="25">
        <f t="shared" si="6"/>
        <v>28450</v>
      </c>
      <c r="G425" s="25"/>
    </row>
    <row r="426" spans="1:7" ht="12.75">
      <c r="A426" s="160" t="s">
        <v>1550</v>
      </c>
      <c r="B426" s="160" t="s">
        <v>1346</v>
      </c>
      <c r="C426" s="160" t="s">
        <v>959</v>
      </c>
      <c r="D426" s="25">
        <v>1</v>
      </c>
      <c r="E426" s="25">
        <v>0</v>
      </c>
      <c r="F426" s="25">
        <f t="shared" si="6"/>
        <v>1</v>
      </c>
      <c r="G426" s="25"/>
    </row>
    <row r="427" spans="1:7" ht="12.75">
      <c r="A427" s="160" t="s">
        <v>1551</v>
      </c>
      <c r="B427" s="160" t="s">
        <v>1346</v>
      </c>
      <c r="C427" s="160" t="s">
        <v>961</v>
      </c>
      <c r="D427" s="25">
        <v>248000</v>
      </c>
      <c r="E427" s="25">
        <v>79965</v>
      </c>
      <c r="F427" s="25">
        <f t="shared" si="6"/>
        <v>168035</v>
      </c>
      <c r="G427" s="25"/>
    </row>
    <row r="428" spans="1:7" ht="12.75">
      <c r="A428" s="160" t="s">
        <v>1552</v>
      </c>
      <c r="B428" s="160" t="s">
        <v>1346</v>
      </c>
      <c r="C428" s="160" t="s">
        <v>961</v>
      </c>
      <c r="D428" s="25">
        <v>1</v>
      </c>
      <c r="E428" s="25">
        <v>0</v>
      </c>
      <c r="F428" s="25">
        <f t="shared" si="6"/>
        <v>1</v>
      </c>
      <c r="G428" s="25"/>
    </row>
    <row r="429" spans="1:7" ht="12.75">
      <c r="A429" s="160" t="s">
        <v>1553</v>
      </c>
      <c r="B429" s="160" t="s">
        <v>1346</v>
      </c>
      <c r="C429" s="160" t="s">
        <v>963</v>
      </c>
      <c r="D429" s="25">
        <v>43000</v>
      </c>
      <c r="E429" s="25">
        <v>13865</v>
      </c>
      <c r="F429" s="25">
        <f t="shared" si="6"/>
        <v>29135</v>
      </c>
      <c r="G429" s="25"/>
    </row>
    <row r="430" spans="1:7" ht="12.75">
      <c r="A430" s="160" t="s">
        <v>1554</v>
      </c>
      <c r="B430" s="160" t="s">
        <v>1346</v>
      </c>
      <c r="C430" s="160" t="s">
        <v>963</v>
      </c>
      <c r="D430" s="25">
        <v>1</v>
      </c>
      <c r="E430" s="25">
        <v>0</v>
      </c>
      <c r="F430" s="25">
        <f t="shared" si="6"/>
        <v>1</v>
      </c>
      <c r="G430" s="25"/>
    </row>
    <row r="431" spans="1:7" ht="12.75">
      <c r="A431" s="160" t="s">
        <v>1555</v>
      </c>
      <c r="B431" s="160" t="s">
        <v>1346</v>
      </c>
      <c r="C431" s="160" t="s">
        <v>965</v>
      </c>
      <c r="D431" s="25">
        <v>69000</v>
      </c>
      <c r="E431" s="25">
        <v>22249</v>
      </c>
      <c r="F431" s="25">
        <f t="shared" si="6"/>
        <v>46751</v>
      </c>
      <c r="G431" s="25"/>
    </row>
    <row r="432" spans="1:7" ht="12.75">
      <c r="A432" s="160" t="s">
        <v>1556</v>
      </c>
      <c r="B432" s="160" t="s">
        <v>1346</v>
      </c>
      <c r="C432" s="160" t="s">
        <v>965</v>
      </c>
      <c r="D432" s="25">
        <v>1</v>
      </c>
      <c r="E432" s="25">
        <v>0</v>
      </c>
      <c r="F432" s="25">
        <f t="shared" si="6"/>
        <v>1</v>
      </c>
      <c r="G432" s="25"/>
    </row>
    <row r="433" spans="1:7" ht="12.75">
      <c r="A433" s="160" t="s">
        <v>1557</v>
      </c>
      <c r="B433" s="160" t="s">
        <v>1346</v>
      </c>
      <c r="C433" s="160" t="s">
        <v>967</v>
      </c>
      <c r="D433" s="25">
        <v>56000</v>
      </c>
      <c r="E433" s="25">
        <v>18049</v>
      </c>
      <c r="F433" s="25">
        <f t="shared" si="6"/>
        <v>37951</v>
      </c>
      <c r="G433" s="25"/>
    </row>
    <row r="434" spans="1:7" ht="12.75">
      <c r="A434" s="160" t="s">
        <v>1558</v>
      </c>
      <c r="B434" s="160" t="s">
        <v>1346</v>
      </c>
      <c r="C434" s="160" t="s">
        <v>967</v>
      </c>
      <c r="D434" s="25">
        <v>1</v>
      </c>
      <c r="E434" s="25">
        <v>0</v>
      </c>
      <c r="F434" s="25">
        <f t="shared" si="6"/>
        <v>1</v>
      </c>
      <c r="G434" s="25"/>
    </row>
    <row r="435" spans="1:7" ht="12.75">
      <c r="A435" s="160" t="s">
        <v>1559</v>
      </c>
      <c r="B435" s="160" t="s">
        <v>1346</v>
      </c>
      <c r="C435" s="160" t="s">
        <v>1560</v>
      </c>
      <c r="D435" s="25">
        <v>85000</v>
      </c>
      <c r="E435" s="25">
        <v>27415</v>
      </c>
      <c r="F435" s="25">
        <f t="shared" si="6"/>
        <v>57585</v>
      </c>
      <c r="G435" s="25"/>
    </row>
    <row r="436" spans="1:7" ht="12.75">
      <c r="A436" s="160" t="s">
        <v>1561</v>
      </c>
      <c r="B436" s="160" t="s">
        <v>1346</v>
      </c>
      <c r="C436" s="160" t="s">
        <v>1560</v>
      </c>
      <c r="D436" s="25">
        <v>1</v>
      </c>
      <c r="E436" s="25">
        <v>0</v>
      </c>
      <c r="F436" s="25">
        <f t="shared" si="6"/>
        <v>1</v>
      </c>
      <c r="G436" s="25"/>
    </row>
    <row r="437" spans="1:7" ht="12.75">
      <c r="A437" s="160" t="s">
        <v>1562</v>
      </c>
      <c r="B437" s="160" t="s">
        <v>1346</v>
      </c>
      <c r="C437" s="160" t="s">
        <v>971</v>
      </c>
      <c r="D437" s="25">
        <v>1878000</v>
      </c>
      <c r="E437" s="25">
        <v>605546</v>
      </c>
      <c r="F437" s="25">
        <f t="shared" si="6"/>
        <v>1272454</v>
      </c>
      <c r="G437" s="25"/>
    </row>
    <row r="438" spans="1:7" ht="12.75">
      <c r="A438" s="160" t="s">
        <v>1563</v>
      </c>
      <c r="B438" s="160" t="s">
        <v>1346</v>
      </c>
      <c r="C438" s="160" t="s">
        <v>971</v>
      </c>
      <c r="D438" s="25">
        <v>1</v>
      </c>
      <c r="E438" s="25">
        <v>0</v>
      </c>
      <c r="F438" s="25">
        <f t="shared" si="6"/>
        <v>1</v>
      </c>
      <c r="G438" s="25"/>
    </row>
    <row r="439" spans="1:7" ht="12.75">
      <c r="A439" s="160" t="s">
        <v>1564</v>
      </c>
      <c r="B439" s="160" t="s">
        <v>1346</v>
      </c>
      <c r="C439" s="160" t="s">
        <v>1565</v>
      </c>
      <c r="D439" s="25">
        <v>1385000</v>
      </c>
      <c r="E439" s="25">
        <v>446582</v>
      </c>
      <c r="F439" s="25">
        <f t="shared" si="6"/>
        <v>938418</v>
      </c>
      <c r="G439" s="25"/>
    </row>
    <row r="440" spans="1:7" ht="12.75">
      <c r="A440" s="160" t="s">
        <v>1566</v>
      </c>
      <c r="B440" s="160" t="s">
        <v>1346</v>
      </c>
      <c r="C440" s="160" t="s">
        <v>1565</v>
      </c>
      <c r="D440" s="25">
        <v>1</v>
      </c>
      <c r="E440" s="25">
        <v>0</v>
      </c>
      <c r="F440" s="25">
        <f t="shared" si="6"/>
        <v>1</v>
      </c>
      <c r="G440" s="25"/>
    </row>
    <row r="441" spans="1:7" ht="12.75">
      <c r="A441" s="160" t="s">
        <v>1567</v>
      </c>
      <c r="B441" s="160" t="s">
        <v>1346</v>
      </c>
      <c r="C441" s="160" t="s">
        <v>1568</v>
      </c>
      <c r="D441" s="25">
        <v>225000</v>
      </c>
      <c r="E441" s="25">
        <v>72542</v>
      </c>
      <c r="F441" s="25">
        <f t="shared" si="6"/>
        <v>152458</v>
      </c>
      <c r="G441" s="25"/>
    </row>
    <row r="442" spans="1:7" ht="12.75">
      <c r="A442" s="160" t="s">
        <v>1569</v>
      </c>
      <c r="B442" s="160" t="s">
        <v>1346</v>
      </c>
      <c r="C442" s="160" t="s">
        <v>1568</v>
      </c>
      <c r="D442" s="25">
        <v>1</v>
      </c>
      <c r="E442" s="25">
        <v>0</v>
      </c>
      <c r="F442" s="25">
        <f t="shared" si="6"/>
        <v>1</v>
      </c>
      <c r="G442" s="25"/>
    </row>
    <row r="443" spans="1:7" ht="12.75">
      <c r="A443" s="160" t="s">
        <v>1570</v>
      </c>
      <c r="B443" s="160" t="s">
        <v>1346</v>
      </c>
      <c r="C443" s="160" t="s">
        <v>1571</v>
      </c>
      <c r="D443" s="25">
        <v>83000</v>
      </c>
      <c r="E443" s="25">
        <v>26770</v>
      </c>
      <c r="F443" s="25">
        <f t="shared" si="6"/>
        <v>56230</v>
      </c>
      <c r="G443" s="25"/>
    </row>
    <row r="444" spans="1:7" ht="12.75">
      <c r="A444" s="160" t="s">
        <v>1572</v>
      </c>
      <c r="B444" s="160" t="s">
        <v>1346</v>
      </c>
      <c r="C444" s="160" t="s">
        <v>1571</v>
      </c>
      <c r="D444" s="25">
        <v>1</v>
      </c>
      <c r="E444" s="25">
        <v>0</v>
      </c>
      <c r="F444" s="25">
        <f t="shared" si="6"/>
        <v>1</v>
      </c>
      <c r="G444" s="25"/>
    </row>
    <row r="445" spans="1:7" ht="12.75">
      <c r="A445" s="160" t="s">
        <v>1573</v>
      </c>
      <c r="B445" s="160" t="s">
        <v>1346</v>
      </c>
      <c r="C445" s="160" t="s">
        <v>1574</v>
      </c>
      <c r="D445" s="25">
        <v>608000</v>
      </c>
      <c r="E445" s="25">
        <v>196044</v>
      </c>
      <c r="F445" s="25">
        <f t="shared" si="6"/>
        <v>411956</v>
      </c>
      <c r="G445" s="25"/>
    </row>
    <row r="446" spans="1:7" ht="12.75">
      <c r="A446" s="160" t="s">
        <v>1575</v>
      </c>
      <c r="B446" s="160" t="s">
        <v>1346</v>
      </c>
      <c r="C446" s="160" t="s">
        <v>1574</v>
      </c>
      <c r="D446" s="25">
        <v>1</v>
      </c>
      <c r="E446" s="25">
        <v>0</v>
      </c>
      <c r="F446" s="25">
        <f t="shared" si="6"/>
        <v>1</v>
      </c>
      <c r="G446" s="25"/>
    </row>
    <row r="447" spans="1:7" ht="12.75">
      <c r="A447" s="160" t="s">
        <v>1576</v>
      </c>
      <c r="B447" s="160" t="s">
        <v>1346</v>
      </c>
      <c r="C447" s="160" t="s">
        <v>1577</v>
      </c>
      <c r="D447" s="25">
        <v>523000</v>
      </c>
      <c r="E447" s="25">
        <v>168644</v>
      </c>
      <c r="F447" s="25">
        <f t="shared" si="6"/>
        <v>354356</v>
      </c>
      <c r="G447" s="25"/>
    </row>
    <row r="448" spans="1:7" ht="12.75">
      <c r="A448" s="160" t="s">
        <v>1578</v>
      </c>
      <c r="B448" s="160" t="s">
        <v>1346</v>
      </c>
      <c r="C448" s="160" t="s">
        <v>981</v>
      </c>
      <c r="D448" s="25">
        <v>1</v>
      </c>
      <c r="E448" s="25">
        <v>0</v>
      </c>
      <c r="F448" s="25">
        <f t="shared" si="6"/>
        <v>1</v>
      </c>
      <c r="G448" s="25"/>
    </row>
    <row r="449" spans="1:7" ht="12.75">
      <c r="A449" s="160" t="s">
        <v>1579</v>
      </c>
      <c r="B449" s="160" t="s">
        <v>1346</v>
      </c>
      <c r="C449" s="160" t="s">
        <v>983</v>
      </c>
      <c r="D449" s="25">
        <v>530000</v>
      </c>
      <c r="E449" s="25">
        <v>170901</v>
      </c>
      <c r="F449" s="25">
        <f t="shared" si="6"/>
        <v>359099</v>
      </c>
      <c r="G449" s="25"/>
    </row>
    <row r="450" spans="1:7" ht="12.75">
      <c r="A450" s="160" t="s">
        <v>1580</v>
      </c>
      <c r="B450" s="160" t="s">
        <v>1346</v>
      </c>
      <c r="C450" s="160" t="s">
        <v>983</v>
      </c>
      <c r="D450" s="25">
        <v>1</v>
      </c>
      <c r="E450" s="25">
        <v>0</v>
      </c>
      <c r="F450" s="25">
        <f t="shared" si="6"/>
        <v>1</v>
      </c>
      <c r="G450" s="25"/>
    </row>
    <row r="451" spans="1:7" ht="12.75">
      <c r="A451" s="160" t="s">
        <v>1581</v>
      </c>
      <c r="B451" s="160" t="s">
        <v>1346</v>
      </c>
      <c r="C451" s="160" t="s">
        <v>985</v>
      </c>
      <c r="D451" s="25">
        <v>538000</v>
      </c>
      <c r="E451" s="25">
        <v>173573</v>
      </c>
      <c r="F451" s="25">
        <f t="shared" si="6"/>
        <v>364427</v>
      </c>
      <c r="G451" s="25"/>
    </row>
    <row r="452" spans="1:7" ht="12.75">
      <c r="A452" s="160" t="s">
        <v>1582</v>
      </c>
      <c r="B452" s="160" t="s">
        <v>1346</v>
      </c>
      <c r="C452" s="160" t="s">
        <v>985</v>
      </c>
      <c r="D452" s="25">
        <v>1</v>
      </c>
      <c r="E452" s="25">
        <v>0</v>
      </c>
      <c r="F452" s="25">
        <f aca="true" t="shared" si="7" ref="F452:F515">D452-E452</f>
        <v>1</v>
      </c>
      <c r="G452" s="25"/>
    </row>
    <row r="453" spans="1:7" ht="12.75">
      <c r="A453" s="160" t="s">
        <v>1583</v>
      </c>
      <c r="B453" s="160" t="s">
        <v>1346</v>
      </c>
      <c r="C453" s="160" t="s">
        <v>987</v>
      </c>
      <c r="D453" s="25">
        <v>548000</v>
      </c>
      <c r="E453" s="25">
        <v>176705</v>
      </c>
      <c r="F453" s="25">
        <f t="shared" si="7"/>
        <v>371295</v>
      </c>
      <c r="G453" s="25"/>
    </row>
    <row r="454" spans="1:7" ht="12.75">
      <c r="A454" s="160" t="s">
        <v>1584</v>
      </c>
      <c r="B454" s="160" t="s">
        <v>1346</v>
      </c>
      <c r="C454" s="160" t="s">
        <v>987</v>
      </c>
      <c r="D454" s="25">
        <v>1</v>
      </c>
      <c r="E454" s="25">
        <v>0</v>
      </c>
      <c r="F454" s="25">
        <f t="shared" si="7"/>
        <v>1</v>
      </c>
      <c r="G454" s="25"/>
    </row>
    <row r="455" spans="1:7" ht="12.75">
      <c r="A455" s="160" t="s">
        <v>1585</v>
      </c>
      <c r="B455" s="160" t="s">
        <v>1346</v>
      </c>
      <c r="C455" s="160" t="s">
        <v>989</v>
      </c>
      <c r="D455" s="25">
        <v>2459000</v>
      </c>
      <c r="E455" s="25">
        <v>792884</v>
      </c>
      <c r="F455" s="25">
        <f t="shared" si="7"/>
        <v>1666116</v>
      </c>
      <c r="G455" s="25"/>
    </row>
    <row r="456" spans="1:7" ht="12.75">
      <c r="A456" s="160" t="s">
        <v>1586</v>
      </c>
      <c r="B456" s="160" t="s">
        <v>1346</v>
      </c>
      <c r="C456" s="160" t="s">
        <v>989</v>
      </c>
      <c r="D456" s="25">
        <v>1</v>
      </c>
      <c r="E456" s="25">
        <v>0</v>
      </c>
      <c r="F456" s="25">
        <f t="shared" si="7"/>
        <v>1</v>
      </c>
      <c r="G456" s="25"/>
    </row>
    <row r="457" spans="1:7" ht="12.75">
      <c r="A457" s="160" t="s">
        <v>1587</v>
      </c>
      <c r="B457" s="160" t="s">
        <v>1346</v>
      </c>
      <c r="C457" s="160" t="s">
        <v>991</v>
      </c>
      <c r="D457" s="25">
        <v>186000</v>
      </c>
      <c r="E457" s="25">
        <v>40477</v>
      </c>
      <c r="F457" s="25">
        <f t="shared" si="7"/>
        <v>145523</v>
      </c>
      <c r="G457" s="25"/>
    </row>
    <row r="458" spans="1:7" ht="12.75">
      <c r="A458" s="160" t="s">
        <v>1588</v>
      </c>
      <c r="B458" s="160" t="s">
        <v>1346</v>
      </c>
      <c r="C458" s="160" t="s">
        <v>993</v>
      </c>
      <c r="D458" s="25">
        <v>1986000</v>
      </c>
      <c r="E458" s="25">
        <v>432242</v>
      </c>
      <c r="F458" s="25">
        <f t="shared" si="7"/>
        <v>1553758</v>
      </c>
      <c r="G458" s="25"/>
    </row>
    <row r="459" spans="1:7" ht="12.75">
      <c r="A459" s="160" t="s">
        <v>1589</v>
      </c>
      <c r="B459" s="160" t="s">
        <v>1346</v>
      </c>
      <c r="C459" s="160" t="s">
        <v>995</v>
      </c>
      <c r="D459" s="25">
        <v>530000</v>
      </c>
      <c r="E459" s="25">
        <v>170901</v>
      </c>
      <c r="F459" s="25">
        <f t="shared" si="7"/>
        <v>359099</v>
      </c>
      <c r="G459" s="25"/>
    </row>
    <row r="460" spans="1:7" ht="12.75">
      <c r="A460" s="160" t="s">
        <v>1590</v>
      </c>
      <c r="B460" s="160" t="s">
        <v>1346</v>
      </c>
      <c r="C460" s="160" t="s">
        <v>995</v>
      </c>
      <c r="D460" s="25">
        <v>1</v>
      </c>
      <c r="E460" s="25">
        <v>0</v>
      </c>
      <c r="F460" s="25">
        <f t="shared" si="7"/>
        <v>1</v>
      </c>
      <c r="G460" s="25"/>
    </row>
    <row r="461" spans="1:7" ht="12.75">
      <c r="A461" s="160" t="s">
        <v>1591</v>
      </c>
      <c r="B461" s="160" t="s">
        <v>1346</v>
      </c>
      <c r="C461" s="160" t="s">
        <v>997</v>
      </c>
      <c r="D461" s="25">
        <v>533000</v>
      </c>
      <c r="E461" s="25">
        <v>171861</v>
      </c>
      <c r="F461" s="25">
        <f t="shared" si="7"/>
        <v>361139</v>
      </c>
      <c r="G461" s="25"/>
    </row>
    <row r="462" spans="1:7" ht="12.75">
      <c r="A462" s="160" t="s">
        <v>1592</v>
      </c>
      <c r="B462" s="160" t="s">
        <v>1346</v>
      </c>
      <c r="C462" s="160" t="s">
        <v>997</v>
      </c>
      <c r="D462" s="25">
        <v>1</v>
      </c>
      <c r="E462" s="25">
        <v>0</v>
      </c>
      <c r="F462" s="25">
        <f t="shared" si="7"/>
        <v>1</v>
      </c>
      <c r="G462" s="25"/>
    </row>
    <row r="463" spans="1:7" ht="12.75">
      <c r="A463" s="160" t="s">
        <v>1593</v>
      </c>
      <c r="B463" s="160" t="s">
        <v>1346</v>
      </c>
      <c r="C463" s="160" t="s">
        <v>999</v>
      </c>
      <c r="D463" s="25">
        <v>277000</v>
      </c>
      <c r="E463" s="25">
        <v>60294</v>
      </c>
      <c r="F463" s="25">
        <f t="shared" si="7"/>
        <v>216706</v>
      </c>
      <c r="G463" s="25"/>
    </row>
    <row r="464" spans="1:7" ht="12.75">
      <c r="A464" s="160" t="s">
        <v>1594</v>
      </c>
      <c r="B464" s="160" t="s">
        <v>1346</v>
      </c>
      <c r="C464" s="160" t="s">
        <v>999</v>
      </c>
      <c r="D464" s="25">
        <v>268000</v>
      </c>
      <c r="E464" s="25">
        <v>58331</v>
      </c>
      <c r="F464" s="25">
        <f t="shared" si="7"/>
        <v>209669</v>
      </c>
      <c r="G464" s="25"/>
    </row>
    <row r="465" spans="1:7" ht="12.75">
      <c r="A465" s="160" t="s">
        <v>1595</v>
      </c>
      <c r="B465" s="160" t="s">
        <v>1346</v>
      </c>
      <c r="C465" s="160" t="s">
        <v>1002</v>
      </c>
      <c r="D465" s="25">
        <v>87000</v>
      </c>
      <c r="E465" s="25">
        <v>28060</v>
      </c>
      <c r="F465" s="25">
        <f t="shared" si="7"/>
        <v>58940</v>
      </c>
      <c r="G465" s="25"/>
    </row>
    <row r="466" spans="1:7" ht="12.75">
      <c r="A466" s="160" t="s">
        <v>1596</v>
      </c>
      <c r="B466" s="160" t="s">
        <v>1346</v>
      </c>
      <c r="C466" s="160" t="s">
        <v>1597</v>
      </c>
      <c r="D466" s="25">
        <v>98000</v>
      </c>
      <c r="E466" s="25">
        <v>31599</v>
      </c>
      <c r="F466" s="25">
        <f t="shared" si="7"/>
        <v>66401</v>
      </c>
      <c r="G466" s="25"/>
    </row>
    <row r="467" spans="1:7" ht="12.75">
      <c r="A467" s="160" t="s">
        <v>1598</v>
      </c>
      <c r="B467" s="160" t="s">
        <v>1346</v>
      </c>
      <c r="C467" s="160" t="s">
        <v>1597</v>
      </c>
      <c r="D467" s="25">
        <v>1</v>
      </c>
      <c r="E467" s="25">
        <v>0</v>
      </c>
      <c r="F467" s="25">
        <f t="shared" si="7"/>
        <v>1</v>
      </c>
      <c r="G467" s="25"/>
    </row>
    <row r="468" spans="1:7" ht="12.75">
      <c r="A468" s="160" t="s">
        <v>1599</v>
      </c>
      <c r="B468" s="160" t="s">
        <v>1346</v>
      </c>
      <c r="C468" s="160" t="s">
        <v>1004</v>
      </c>
      <c r="D468" s="25">
        <v>14000</v>
      </c>
      <c r="E468" s="25">
        <v>4521</v>
      </c>
      <c r="F468" s="25">
        <f t="shared" si="7"/>
        <v>9479</v>
      </c>
      <c r="G468" s="25"/>
    </row>
    <row r="469" spans="1:7" ht="12.75">
      <c r="A469" s="160" t="s">
        <v>1600</v>
      </c>
      <c r="B469" s="160" t="s">
        <v>1346</v>
      </c>
      <c r="C469" s="160" t="s">
        <v>1004</v>
      </c>
      <c r="D469" s="25">
        <v>1</v>
      </c>
      <c r="E469" s="25">
        <v>0</v>
      </c>
      <c r="F469" s="25">
        <f t="shared" si="7"/>
        <v>1</v>
      </c>
      <c r="G469" s="25"/>
    </row>
    <row r="470" spans="1:7" ht="12.75">
      <c r="A470" s="160" t="s">
        <v>1601</v>
      </c>
      <c r="B470" s="160" t="s">
        <v>1346</v>
      </c>
      <c r="C470" s="160" t="s">
        <v>1004</v>
      </c>
      <c r="D470" s="25">
        <v>95000</v>
      </c>
      <c r="E470" s="25">
        <v>30632</v>
      </c>
      <c r="F470" s="25">
        <f t="shared" si="7"/>
        <v>64368</v>
      </c>
      <c r="G470" s="25"/>
    </row>
    <row r="471" spans="1:7" ht="12.75">
      <c r="A471" s="160" t="s">
        <v>1602</v>
      </c>
      <c r="B471" s="160" t="s">
        <v>1346</v>
      </c>
      <c r="C471" s="160" t="s">
        <v>1004</v>
      </c>
      <c r="D471" s="25">
        <v>1</v>
      </c>
      <c r="E471" s="25">
        <v>0</v>
      </c>
      <c r="F471" s="25">
        <f t="shared" si="7"/>
        <v>1</v>
      </c>
      <c r="G471" s="25"/>
    </row>
    <row r="472" spans="1:7" ht="12.75">
      <c r="A472" s="160" t="s">
        <v>1603</v>
      </c>
      <c r="B472" s="160" t="s">
        <v>1346</v>
      </c>
      <c r="C472" s="160" t="s">
        <v>1008</v>
      </c>
      <c r="D472" s="25">
        <v>38000</v>
      </c>
      <c r="E472" s="25">
        <v>12245</v>
      </c>
      <c r="F472" s="25">
        <f t="shared" si="7"/>
        <v>25755</v>
      </c>
      <c r="G472" s="25"/>
    </row>
    <row r="473" spans="1:7" ht="12.75">
      <c r="A473" s="160" t="s">
        <v>1604</v>
      </c>
      <c r="B473" s="160" t="s">
        <v>1346</v>
      </c>
      <c r="C473" s="160" t="s">
        <v>1008</v>
      </c>
      <c r="D473" s="25">
        <v>1</v>
      </c>
      <c r="E473" s="25">
        <v>0</v>
      </c>
      <c r="F473" s="25">
        <f t="shared" si="7"/>
        <v>1</v>
      </c>
      <c r="G473" s="25"/>
    </row>
    <row r="474" spans="1:7" ht="12.75">
      <c r="A474" s="160" t="s">
        <v>1605</v>
      </c>
      <c r="B474" s="160" t="s">
        <v>1346</v>
      </c>
      <c r="C474" s="160" t="s">
        <v>1010</v>
      </c>
      <c r="D474" s="25">
        <v>160000</v>
      </c>
      <c r="E474" s="25">
        <v>51598</v>
      </c>
      <c r="F474" s="25">
        <f t="shared" si="7"/>
        <v>108402</v>
      </c>
      <c r="G474" s="25"/>
    </row>
    <row r="475" spans="1:7" ht="12.75">
      <c r="A475" s="160" t="s">
        <v>1606</v>
      </c>
      <c r="B475" s="160" t="s">
        <v>1346</v>
      </c>
      <c r="C475" s="160" t="s">
        <v>1010</v>
      </c>
      <c r="D475" s="25">
        <v>1</v>
      </c>
      <c r="E475" s="25">
        <v>0</v>
      </c>
      <c r="F475" s="25">
        <f t="shared" si="7"/>
        <v>1</v>
      </c>
      <c r="G475" s="25"/>
    </row>
    <row r="476" spans="1:7" ht="12.75">
      <c r="A476" s="160" t="s">
        <v>1607</v>
      </c>
      <c r="B476" s="160" t="s">
        <v>1346</v>
      </c>
      <c r="C476" s="160" t="s">
        <v>1012</v>
      </c>
      <c r="D476" s="25">
        <v>106000</v>
      </c>
      <c r="E476" s="25">
        <v>23076</v>
      </c>
      <c r="F476" s="25">
        <f t="shared" si="7"/>
        <v>82924</v>
      </c>
      <c r="G476" s="25"/>
    </row>
    <row r="477" spans="1:7" ht="12.75">
      <c r="A477" s="160" t="s">
        <v>1608</v>
      </c>
      <c r="B477" s="160" t="s">
        <v>1346</v>
      </c>
      <c r="C477" s="160" t="s">
        <v>1609</v>
      </c>
      <c r="D477" s="25">
        <v>3085000</v>
      </c>
      <c r="E477" s="25">
        <v>994740</v>
      </c>
      <c r="F477" s="25">
        <f t="shared" si="7"/>
        <v>2090260</v>
      </c>
      <c r="G477" s="25"/>
    </row>
    <row r="478" spans="1:7" ht="12.75">
      <c r="A478" s="160" t="s">
        <v>1610</v>
      </c>
      <c r="B478" s="160" t="s">
        <v>1346</v>
      </c>
      <c r="C478" s="160" t="s">
        <v>1609</v>
      </c>
      <c r="D478" s="25">
        <v>1</v>
      </c>
      <c r="E478" s="25">
        <v>0</v>
      </c>
      <c r="F478" s="25">
        <f t="shared" si="7"/>
        <v>1</v>
      </c>
      <c r="G478" s="25"/>
    </row>
    <row r="479" spans="1:7" ht="12.75">
      <c r="A479" s="160" t="s">
        <v>1611</v>
      </c>
      <c r="B479" s="160" t="s">
        <v>1346</v>
      </c>
      <c r="C479" s="160" t="s">
        <v>1016</v>
      </c>
      <c r="D479" s="25">
        <v>313000</v>
      </c>
      <c r="E479" s="25">
        <v>47508</v>
      </c>
      <c r="F479" s="25">
        <f t="shared" si="7"/>
        <v>265492</v>
      </c>
      <c r="G479" s="25"/>
    </row>
    <row r="480" spans="1:7" ht="12.75">
      <c r="A480" s="160" t="s">
        <v>1612</v>
      </c>
      <c r="B480" s="160" t="s">
        <v>1346</v>
      </c>
      <c r="C480" s="160" t="s">
        <v>1016</v>
      </c>
      <c r="D480" s="25">
        <v>1</v>
      </c>
      <c r="E480" s="25">
        <v>0</v>
      </c>
      <c r="F480" s="25">
        <f t="shared" si="7"/>
        <v>1</v>
      </c>
      <c r="G480" s="25"/>
    </row>
    <row r="481" spans="1:7" ht="12.75">
      <c r="A481" s="160" t="s">
        <v>1613</v>
      </c>
      <c r="B481" s="160" t="s">
        <v>1346</v>
      </c>
      <c r="C481" s="160" t="s">
        <v>1016</v>
      </c>
      <c r="D481" s="25">
        <v>156000</v>
      </c>
      <c r="E481" s="25">
        <v>23681</v>
      </c>
      <c r="F481" s="25">
        <f t="shared" si="7"/>
        <v>132319</v>
      </c>
      <c r="G481" s="25"/>
    </row>
    <row r="482" spans="1:7" ht="12.75">
      <c r="A482" s="160" t="s">
        <v>1614</v>
      </c>
      <c r="B482" s="160" t="s">
        <v>1346</v>
      </c>
      <c r="C482" s="160" t="s">
        <v>1016</v>
      </c>
      <c r="D482" s="25">
        <v>1</v>
      </c>
      <c r="E482" s="25">
        <v>0</v>
      </c>
      <c r="F482" s="25">
        <f t="shared" si="7"/>
        <v>1</v>
      </c>
      <c r="G482" s="25"/>
    </row>
    <row r="483" spans="1:7" ht="12.75">
      <c r="A483" s="160" t="s">
        <v>1615</v>
      </c>
      <c r="B483" s="160" t="s">
        <v>1346</v>
      </c>
      <c r="C483" s="160" t="s">
        <v>1016</v>
      </c>
      <c r="D483" s="25">
        <v>9000</v>
      </c>
      <c r="E483" s="25">
        <v>1366</v>
      </c>
      <c r="F483" s="25">
        <f t="shared" si="7"/>
        <v>7634</v>
      </c>
      <c r="G483" s="25"/>
    </row>
    <row r="484" spans="1:7" ht="12.75">
      <c r="A484" s="160" t="s">
        <v>1616</v>
      </c>
      <c r="B484" s="160" t="s">
        <v>1346</v>
      </c>
      <c r="C484" s="160" t="s">
        <v>1020</v>
      </c>
      <c r="D484" s="25">
        <v>1183000</v>
      </c>
      <c r="E484" s="25">
        <v>381441</v>
      </c>
      <c r="F484" s="25">
        <f t="shared" si="7"/>
        <v>801559</v>
      </c>
      <c r="G484" s="25"/>
    </row>
    <row r="485" spans="1:7" ht="12.75">
      <c r="A485" s="160" t="s">
        <v>1617</v>
      </c>
      <c r="B485" s="160" t="s">
        <v>1346</v>
      </c>
      <c r="C485" s="160" t="s">
        <v>1020</v>
      </c>
      <c r="D485" s="25">
        <v>1</v>
      </c>
      <c r="E485" s="25">
        <v>0</v>
      </c>
      <c r="F485" s="25">
        <f t="shared" si="7"/>
        <v>1</v>
      </c>
      <c r="G485" s="25"/>
    </row>
    <row r="486" spans="1:7" ht="12.75">
      <c r="A486" s="160" t="s">
        <v>1618</v>
      </c>
      <c r="B486" s="160" t="s">
        <v>1346</v>
      </c>
      <c r="C486" s="160" t="s">
        <v>1619</v>
      </c>
      <c r="D486" s="25">
        <v>508000</v>
      </c>
      <c r="E486" s="25">
        <v>163800</v>
      </c>
      <c r="F486" s="25">
        <f t="shared" si="7"/>
        <v>344200</v>
      </c>
      <c r="G486" s="25"/>
    </row>
    <row r="487" spans="1:7" ht="12.75">
      <c r="A487" s="160" t="s">
        <v>1620</v>
      </c>
      <c r="B487" s="160" t="s">
        <v>1346</v>
      </c>
      <c r="C487" s="160" t="s">
        <v>1619</v>
      </c>
      <c r="D487" s="25">
        <v>1</v>
      </c>
      <c r="E487" s="25">
        <v>0</v>
      </c>
      <c r="F487" s="25">
        <f t="shared" si="7"/>
        <v>1</v>
      </c>
      <c r="G487" s="25"/>
    </row>
    <row r="488" spans="1:7" ht="12.75">
      <c r="A488" s="160" t="s">
        <v>1621</v>
      </c>
      <c r="B488" s="160" t="s">
        <v>1346</v>
      </c>
      <c r="C488" s="160" t="s">
        <v>1622</v>
      </c>
      <c r="D488" s="25">
        <v>505000</v>
      </c>
      <c r="E488" s="25">
        <v>162840</v>
      </c>
      <c r="F488" s="25">
        <f t="shared" si="7"/>
        <v>342160</v>
      </c>
      <c r="G488" s="25"/>
    </row>
    <row r="489" spans="1:7" ht="12.75">
      <c r="A489" s="160" t="s">
        <v>1623</v>
      </c>
      <c r="B489" s="160" t="s">
        <v>1346</v>
      </c>
      <c r="C489" s="160" t="s">
        <v>1622</v>
      </c>
      <c r="D489" s="25">
        <v>1</v>
      </c>
      <c r="E489" s="25">
        <v>0</v>
      </c>
      <c r="F489" s="25">
        <f t="shared" si="7"/>
        <v>1</v>
      </c>
      <c r="G489" s="25"/>
    </row>
    <row r="490" spans="1:7" ht="12.75">
      <c r="A490" s="160" t="s">
        <v>1624</v>
      </c>
      <c r="B490" s="160" t="s">
        <v>1346</v>
      </c>
      <c r="C490" s="160" t="s">
        <v>1625</v>
      </c>
      <c r="D490" s="25">
        <v>1</v>
      </c>
      <c r="E490" s="25">
        <v>0</v>
      </c>
      <c r="F490" s="25">
        <f t="shared" si="7"/>
        <v>1</v>
      </c>
      <c r="G490" s="25"/>
    </row>
    <row r="491" spans="1:7" ht="12.75">
      <c r="A491" s="160" t="s">
        <v>1626</v>
      </c>
      <c r="B491" s="160" t="s">
        <v>1346</v>
      </c>
      <c r="C491" s="160" t="s">
        <v>1627</v>
      </c>
      <c r="D491" s="25">
        <v>510000</v>
      </c>
      <c r="E491" s="25">
        <v>164445</v>
      </c>
      <c r="F491" s="25">
        <f t="shared" si="7"/>
        <v>345555</v>
      </c>
      <c r="G491" s="25"/>
    </row>
    <row r="492" spans="1:7" ht="12.75">
      <c r="A492" s="160" t="s">
        <v>1628</v>
      </c>
      <c r="B492" s="160" t="s">
        <v>1346</v>
      </c>
      <c r="C492" s="160" t="s">
        <v>1627</v>
      </c>
      <c r="D492" s="25">
        <v>1</v>
      </c>
      <c r="E492" s="25">
        <v>0</v>
      </c>
      <c r="F492" s="25">
        <f t="shared" si="7"/>
        <v>1</v>
      </c>
      <c r="G492" s="25"/>
    </row>
    <row r="493" spans="1:7" ht="12.75">
      <c r="A493" s="160" t="s">
        <v>1629</v>
      </c>
      <c r="B493" s="160" t="s">
        <v>1346</v>
      </c>
      <c r="C493" s="160" t="s">
        <v>1030</v>
      </c>
      <c r="D493" s="25">
        <v>202000</v>
      </c>
      <c r="E493" s="25">
        <v>43960</v>
      </c>
      <c r="F493" s="25">
        <f t="shared" si="7"/>
        <v>158040</v>
      </c>
      <c r="G493" s="25"/>
    </row>
    <row r="494" spans="1:7" ht="12.75">
      <c r="A494" s="160" t="s">
        <v>1630</v>
      </c>
      <c r="B494" s="160" t="s">
        <v>1346</v>
      </c>
      <c r="C494" s="160" t="s">
        <v>1034</v>
      </c>
      <c r="D494" s="25">
        <v>133000</v>
      </c>
      <c r="E494" s="25">
        <v>42892</v>
      </c>
      <c r="F494" s="25">
        <f t="shared" si="7"/>
        <v>90108</v>
      </c>
      <c r="G494" s="25"/>
    </row>
    <row r="495" spans="1:7" ht="12.75">
      <c r="A495" s="160" t="s">
        <v>1631</v>
      </c>
      <c r="B495" s="160" t="s">
        <v>1346</v>
      </c>
      <c r="C495" s="160" t="s">
        <v>1034</v>
      </c>
      <c r="D495" s="25">
        <v>1</v>
      </c>
      <c r="E495" s="25">
        <v>0</v>
      </c>
      <c r="F495" s="25">
        <f t="shared" si="7"/>
        <v>1</v>
      </c>
      <c r="G495" s="25"/>
    </row>
    <row r="496" spans="1:7" ht="12.75">
      <c r="A496" s="160" t="s">
        <v>1632</v>
      </c>
      <c r="B496" s="160" t="s">
        <v>1346</v>
      </c>
      <c r="C496" s="160" t="s">
        <v>1034</v>
      </c>
      <c r="D496" s="25">
        <v>43000</v>
      </c>
      <c r="E496" s="25">
        <v>13865</v>
      </c>
      <c r="F496" s="25">
        <f t="shared" si="7"/>
        <v>29135</v>
      </c>
      <c r="G496" s="25"/>
    </row>
    <row r="497" spans="1:7" ht="12.75">
      <c r="A497" s="160" t="s">
        <v>1633</v>
      </c>
      <c r="B497" s="160" t="s">
        <v>1346</v>
      </c>
      <c r="C497" s="160" t="s">
        <v>1034</v>
      </c>
      <c r="D497" s="25">
        <v>1</v>
      </c>
      <c r="E497" s="25">
        <v>0</v>
      </c>
      <c r="F497" s="25">
        <f t="shared" si="7"/>
        <v>1</v>
      </c>
      <c r="G497" s="25"/>
    </row>
    <row r="498" spans="1:7" ht="12.75">
      <c r="A498" s="160" t="s">
        <v>1634</v>
      </c>
      <c r="B498" s="160" t="s">
        <v>1346</v>
      </c>
      <c r="C498" s="160" t="s">
        <v>1034</v>
      </c>
      <c r="D498" s="25">
        <v>200000</v>
      </c>
      <c r="E498" s="25">
        <v>64481</v>
      </c>
      <c r="F498" s="25">
        <f t="shared" si="7"/>
        <v>135519</v>
      </c>
      <c r="G498" s="25"/>
    </row>
    <row r="499" spans="1:7" ht="12.75">
      <c r="A499" s="160" t="s">
        <v>1635</v>
      </c>
      <c r="B499" s="160" t="s">
        <v>1346</v>
      </c>
      <c r="C499" s="160" t="s">
        <v>1034</v>
      </c>
      <c r="D499" s="25">
        <v>1</v>
      </c>
      <c r="E499" s="25">
        <v>0</v>
      </c>
      <c r="F499" s="25">
        <f t="shared" si="7"/>
        <v>1</v>
      </c>
      <c r="G499" s="25"/>
    </row>
    <row r="500" spans="1:7" ht="12.75">
      <c r="A500" s="160" t="s">
        <v>1636</v>
      </c>
      <c r="B500" s="160" t="s">
        <v>1346</v>
      </c>
      <c r="C500" s="160" t="s">
        <v>1034</v>
      </c>
      <c r="D500" s="25">
        <v>160000</v>
      </c>
      <c r="E500" s="25">
        <v>51598</v>
      </c>
      <c r="F500" s="25">
        <f t="shared" si="7"/>
        <v>108402</v>
      </c>
      <c r="G500" s="25"/>
    </row>
    <row r="501" spans="1:7" ht="12.75">
      <c r="A501" s="160" t="s">
        <v>1637</v>
      </c>
      <c r="B501" s="160" t="s">
        <v>1346</v>
      </c>
      <c r="C501" s="160" t="s">
        <v>1034</v>
      </c>
      <c r="D501" s="25">
        <v>1</v>
      </c>
      <c r="E501" s="25">
        <v>0</v>
      </c>
      <c r="F501" s="25">
        <f t="shared" si="7"/>
        <v>1</v>
      </c>
      <c r="G501" s="25"/>
    </row>
    <row r="502" spans="1:7" ht="12.75">
      <c r="A502" s="160" t="s">
        <v>1638</v>
      </c>
      <c r="B502" s="160" t="s">
        <v>1346</v>
      </c>
      <c r="C502" s="160" t="s">
        <v>1034</v>
      </c>
      <c r="D502" s="25">
        <v>48000</v>
      </c>
      <c r="E502" s="25">
        <v>15477</v>
      </c>
      <c r="F502" s="25">
        <f t="shared" si="7"/>
        <v>32523</v>
      </c>
      <c r="G502" s="25"/>
    </row>
    <row r="503" spans="1:7" ht="12.75">
      <c r="A503" s="160" t="s">
        <v>1639</v>
      </c>
      <c r="B503" s="160" t="s">
        <v>1346</v>
      </c>
      <c r="C503" s="160" t="s">
        <v>1034</v>
      </c>
      <c r="D503" s="25">
        <v>1</v>
      </c>
      <c r="E503" s="25">
        <v>0</v>
      </c>
      <c r="F503" s="25">
        <f t="shared" si="7"/>
        <v>1</v>
      </c>
      <c r="G503" s="25"/>
    </row>
    <row r="504" spans="1:7" ht="12.75">
      <c r="A504" s="160" t="s">
        <v>1640</v>
      </c>
      <c r="B504" s="160" t="s">
        <v>1346</v>
      </c>
      <c r="C504" s="160" t="s">
        <v>1034</v>
      </c>
      <c r="D504" s="25">
        <v>24000</v>
      </c>
      <c r="E504" s="25">
        <v>7738</v>
      </c>
      <c r="F504" s="25">
        <f t="shared" si="7"/>
        <v>16262</v>
      </c>
      <c r="G504" s="25"/>
    </row>
    <row r="505" spans="1:7" ht="12.75">
      <c r="A505" s="160" t="s">
        <v>1641</v>
      </c>
      <c r="B505" s="160" t="s">
        <v>1346</v>
      </c>
      <c r="C505" s="160" t="s">
        <v>1034</v>
      </c>
      <c r="D505" s="25">
        <v>1</v>
      </c>
      <c r="E505" s="25">
        <v>0</v>
      </c>
      <c r="F505" s="25">
        <f t="shared" si="7"/>
        <v>1</v>
      </c>
      <c r="G505" s="25"/>
    </row>
    <row r="506" spans="1:7" ht="12.75">
      <c r="A506" s="160" t="s">
        <v>1642</v>
      </c>
      <c r="B506" s="160" t="s">
        <v>1346</v>
      </c>
      <c r="C506" s="160" t="s">
        <v>1034</v>
      </c>
      <c r="D506" s="25">
        <v>6000</v>
      </c>
      <c r="E506" s="25">
        <v>1927</v>
      </c>
      <c r="F506" s="25">
        <f t="shared" si="7"/>
        <v>4073</v>
      </c>
      <c r="G506" s="25"/>
    </row>
    <row r="507" spans="1:7" ht="12.75">
      <c r="A507" s="160" t="s">
        <v>1643</v>
      </c>
      <c r="B507" s="160" t="s">
        <v>1346</v>
      </c>
      <c r="C507" s="160" t="s">
        <v>1034</v>
      </c>
      <c r="D507" s="25">
        <v>1</v>
      </c>
      <c r="E507" s="25">
        <v>0</v>
      </c>
      <c r="F507" s="25">
        <f t="shared" si="7"/>
        <v>1</v>
      </c>
      <c r="G507" s="25"/>
    </row>
    <row r="508" spans="1:7" ht="12.75">
      <c r="A508" s="160" t="s">
        <v>1644</v>
      </c>
      <c r="B508" s="160" t="s">
        <v>1346</v>
      </c>
      <c r="C508" s="160" t="s">
        <v>1034</v>
      </c>
      <c r="D508" s="25">
        <v>25000</v>
      </c>
      <c r="E508" s="25">
        <v>8061</v>
      </c>
      <c r="F508" s="25">
        <f t="shared" si="7"/>
        <v>16939</v>
      </c>
      <c r="G508" s="25"/>
    </row>
    <row r="509" spans="1:7" ht="12.75">
      <c r="A509" s="160" t="s">
        <v>1645</v>
      </c>
      <c r="B509" s="160" t="s">
        <v>1346</v>
      </c>
      <c r="C509" s="160" t="s">
        <v>1034</v>
      </c>
      <c r="D509" s="25">
        <v>1</v>
      </c>
      <c r="E509" s="25">
        <v>0</v>
      </c>
      <c r="F509" s="25">
        <f t="shared" si="7"/>
        <v>1</v>
      </c>
      <c r="G509" s="25"/>
    </row>
    <row r="510" spans="1:7" ht="12.75">
      <c r="A510" s="160" t="s">
        <v>1646</v>
      </c>
      <c r="B510" s="160" t="s">
        <v>1346</v>
      </c>
      <c r="C510" s="160" t="s">
        <v>1647</v>
      </c>
      <c r="D510" s="25">
        <v>2740000</v>
      </c>
      <c r="E510" s="25">
        <v>883490</v>
      </c>
      <c r="F510" s="25">
        <f t="shared" si="7"/>
        <v>1856510</v>
      </c>
      <c r="G510" s="25"/>
    </row>
    <row r="511" spans="1:7" ht="12.75">
      <c r="A511" s="160" t="s">
        <v>1648</v>
      </c>
      <c r="B511" s="160" t="s">
        <v>1346</v>
      </c>
      <c r="C511" s="160" t="s">
        <v>1647</v>
      </c>
      <c r="D511" s="25">
        <v>1</v>
      </c>
      <c r="E511" s="25">
        <v>0</v>
      </c>
      <c r="F511" s="25">
        <f t="shared" si="7"/>
        <v>1</v>
      </c>
      <c r="G511" s="25"/>
    </row>
    <row r="512" spans="1:7" ht="12.75">
      <c r="A512" s="160" t="s">
        <v>1649</v>
      </c>
      <c r="B512" s="160" t="s">
        <v>1346</v>
      </c>
      <c r="C512" s="160" t="s">
        <v>1650</v>
      </c>
      <c r="D512" s="25">
        <v>1025000</v>
      </c>
      <c r="E512" s="25">
        <v>330503</v>
      </c>
      <c r="F512" s="25">
        <f t="shared" si="7"/>
        <v>694497</v>
      </c>
      <c r="G512" s="25"/>
    </row>
    <row r="513" spans="1:7" ht="12.75">
      <c r="A513" s="160" t="s">
        <v>1651</v>
      </c>
      <c r="B513" s="160" t="s">
        <v>1346</v>
      </c>
      <c r="C513" s="160" t="s">
        <v>1650</v>
      </c>
      <c r="D513" s="25">
        <v>1</v>
      </c>
      <c r="E513" s="25">
        <v>0</v>
      </c>
      <c r="F513" s="25">
        <f t="shared" si="7"/>
        <v>1</v>
      </c>
      <c r="G513" s="25"/>
    </row>
    <row r="514" spans="1:7" ht="12.75">
      <c r="A514" s="160" t="s">
        <v>1652</v>
      </c>
      <c r="B514" s="160" t="s">
        <v>1346</v>
      </c>
      <c r="C514" s="160" t="s">
        <v>1046</v>
      </c>
      <c r="D514" s="25">
        <v>765000</v>
      </c>
      <c r="E514" s="25">
        <v>86020</v>
      </c>
      <c r="F514" s="25">
        <f t="shared" si="7"/>
        <v>678980</v>
      </c>
      <c r="G514" s="25"/>
    </row>
    <row r="515" spans="1:7" ht="12.75">
      <c r="A515" s="160" t="s">
        <v>1653</v>
      </c>
      <c r="B515" s="160" t="s">
        <v>1346</v>
      </c>
      <c r="C515" s="160" t="s">
        <v>1046</v>
      </c>
      <c r="D515" s="25">
        <v>1</v>
      </c>
      <c r="E515" s="25">
        <v>0</v>
      </c>
      <c r="F515" s="25">
        <f t="shared" si="7"/>
        <v>1</v>
      </c>
      <c r="G515" s="25"/>
    </row>
    <row r="516" spans="1:7" ht="12.75">
      <c r="A516" s="160" t="s">
        <v>1654</v>
      </c>
      <c r="B516" s="160" t="s">
        <v>1346</v>
      </c>
      <c r="C516" s="160" t="s">
        <v>1048</v>
      </c>
      <c r="D516" s="25">
        <v>2115000</v>
      </c>
      <c r="E516" s="25">
        <v>681964</v>
      </c>
      <c r="F516" s="25">
        <f aca="true" t="shared" si="8" ref="F516:F579">D516-E516</f>
        <v>1433036</v>
      </c>
      <c r="G516" s="25"/>
    </row>
    <row r="517" spans="1:7" ht="12.75">
      <c r="A517" s="160" t="s">
        <v>1655</v>
      </c>
      <c r="B517" s="160" t="s">
        <v>1346</v>
      </c>
      <c r="C517" s="160" t="s">
        <v>1046</v>
      </c>
      <c r="D517" s="25">
        <v>1</v>
      </c>
      <c r="E517" s="25">
        <v>0</v>
      </c>
      <c r="F517" s="25">
        <f t="shared" si="8"/>
        <v>1</v>
      </c>
      <c r="G517" s="25"/>
    </row>
    <row r="518" spans="1:7" ht="12.75">
      <c r="A518" s="160" t="s">
        <v>1656</v>
      </c>
      <c r="B518" s="160" t="s">
        <v>1346</v>
      </c>
      <c r="C518" s="160" t="s">
        <v>1657</v>
      </c>
      <c r="D518" s="25">
        <v>633000</v>
      </c>
      <c r="E518" s="25">
        <v>204106</v>
      </c>
      <c r="F518" s="25">
        <f t="shared" si="8"/>
        <v>428894</v>
      </c>
      <c r="G518" s="25"/>
    </row>
    <row r="519" spans="1:7" ht="12.75">
      <c r="A519" s="160" t="s">
        <v>1658</v>
      </c>
      <c r="B519" s="160" t="s">
        <v>1346</v>
      </c>
      <c r="C519" s="160" t="s">
        <v>1657</v>
      </c>
      <c r="D519" s="25">
        <v>1</v>
      </c>
      <c r="E519" s="25">
        <v>0</v>
      </c>
      <c r="F519" s="25">
        <f t="shared" si="8"/>
        <v>1</v>
      </c>
      <c r="G519" s="25"/>
    </row>
    <row r="520" spans="1:7" ht="12.75">
      <c r="A520" s="160" t="s">
        <v>1659</v>
      </c>
      <c r="B520" s="160" t="s">
        <v>1346</v>
      </c>
      <c r="C520" s="160" t="s">
        <v>1660</v>
      </c>
      <c r="D520" s="25">
        <v>1988000</v>
      </c>
      <c r="E520" s="25">
        <v>641021</v>
      </c>
      <c r="F520" s="25">
        <f t="shared" si="8"/>
        <v>1346979</v>
      </c>
      <c r="G520" s="25"/>
    </row>
    <row r="521" spans="1:7" ht="12.75">
      <c r="A521" s="160" t="s">
        <v>1661</v>
      </c>
      <c r="B521" s="160" t="s">
        <v>1346</v>
      </c>
      <c r="C521" s="160" t="s">
        <v>1660</v>
      </c>
      <c r="D521" s="25">
        <v>1</v>
      </c>
      <c r="E521" s="25">
        <v>0</v>
      </c>
      <c r="F521" s="25">
        <f t="shared" si="8"/>
        <v>1</v>
      </c>
      <c r="G521" s="25"/>
    </row>
    <row r="522" spans="1:7" ht="12.75">
      <c r="A522" s="160" t="s">
        <v>1662</v>
      </c>
      <c r="B522" s="160" t="s">
        <v>1346</v>
      </c>
      <c r="C522" s="160" t="s">
        <v>1054</v>
      </c>
      <c r="D522" s="25">
        <v>156000</v>
      </c>
      <c r="E522" s="25">
        <v>23681</v>
      </c>
      <c r="F522" s="25">
        <f t="shared" si="8"/>
        <v>132319</v>
      </c>
      <c r="G522" s="25"/>
    </row>
    <row r="523" spans="1:7" ht="12.75">
      <c r="A523" s="160" t="s">
        <v>1663</v>
      </c>
      <c r="B523" s="160" t="s">
        <v>1346</v>
      </c>
      <c r="C523" s="160" t="s">
        <v>1054</v>
      </c>
      <c r="D523" s="25">
        <v>1</v>
      </c>
      <c r="E523" s="25">
        <v>0</v>
      </c>
      <c r="F523" s="25">
        <f t="shared" si="8"/>
        <v>1</v>
      </c>
      <c r="G523" s="25"/>
    </row>
    <row r="524" spans="1:7" ht="12.75">
      <c r="A524" s="160" t="s">
        <v>1664</v>
      </c>
      <c r="B524" s="160" t="s">
        <v>1346</v>
      </c>
      <c r="C524" s="160" t="s">
        <v>1054</v>
      </c>
      <c r="D524" s="25">
        <v>625000</v>
      </c>
      <c r="E524" s="25">
        <v>94866</v>
      </c>
      <c r="F524" s="25">
        <f t="shared" si="8"/>
        <v>530134</v>
      </c>
      <c r="G524" s="25"/>
    </row>
    <row r="525" spans="1:7" ht="12.75">
      <c r="A525" s="160" t="s">
        <v>1665</v>
      </c>
      <c r="B525" s="160" t="s">
        <v>1346</v>
      </c>
      <c r="C525" s="160" t="s">
        <v>1054</v>
      </c>
      <c r="D525" s="25">
        <v>1</v>
      </c>
      <c r="E525" s="25">
        <v>0</v>
      </c>
      <c r="F525" s="25">
        <f t="shared" si="8"/>
        <v>1</v>
      </c>
      <c r="G525" s="25"/>
    </row>
    <row r="526" spans="1:7" ht="12.75">
      <c r="A526" s="160" t="s">
        <v>1666</v>
      </c>
      <c r="B526" s="160" t="s">
        <v>1346</v>
      </c>
      <c r="C526" s="160" t="s">
        <v>1057</v>
      </c>
      <c r="D526" s="25">
        <v>938000</v>
      </c>
      <c r="E526" s="25">
        <v>142377</v>
      </c>
      <c r="F526" s="25">
        <f t="shared" si="8"/>
        <v>795623</v>
      </c>
      <c r="G526" s="25"/>
    </row>
    <row r="527" spans="1:7" ht="12.75">
      <c r="A527" s="160" t="s">
        <v>1667</v>
      </c>
      <c r="B527" s="160" t="s">
        <v>1346</v>
      </c>
      <c r="C527" s="160" t="s">
        <v>1057</v>
      </c>
      <c r="D527" s="25">
        <v>1</v>
      </c>
      <c r="E527" s="25">
        <v>0</v>
      </c>
      <c r="F527" s="25">
        <f t="shared" si="8"/>
        <v>1</v>
      </c>
      <c r="G527" s="25"/>
    </row>
    <row r="528" spans="1:7" ht="12.75">
      <c r="A528" s="160" t="s">
        <v>1668</v>
      </c>
      <c r="B528" s="160" t="s">
        <v>1346</v>
      </c>
      <c r="C528" s="160" t="s">
        <v>1669</v>
      </c>
      <c r="D528" s="25">
        <v>558000</v>
      </c>
      <c r="E528" s="25">
        <v>179922</v>
      </c>
      <c r="F528" s="25">
        <f t="shared" si="8"/>
        <v>378078</v>
      </c>
      <c r="G528" s="25"/>
    </row>
    <row r="529" spans="1:7" ht="12.75">
      <c r="A529" s="160" t="s">
        <v>1670</v>
      </c>
      <c r="B529" s="160" t="s">
        <v>1346</v>
      </c>
      <c r="C529" s="160" t="s">
        <v>1669</v>
      </c>
      <c r="D529" s="25">
        <v>1</v>
      </c>
      <c r="E529" s="25">
        <v>0</v>
      </c>
      <c r="F529" s="25">
        <f t="shared" si="8"/>
        <v>1</v>
      </c>
      <c r="G529" s="25"/>
    </row>
    <row r="530" spans="1:7" ht="12.75">
      <c r="A530" s="160" t="s">
        <v>1671</v>
      </c>
      <c r="B530" s="160" t="s">
        <v>1346</v>
      </c>
      <c r="C530" s="160" t="s">
        <v>1061</v>
      </c>
      <c r="D530" s="25">
        <v>558000</v>
      </c>
      <c r="E530" s="25">
        <v>179922</v>
      </c>
      <c r="F530" s="25">
        <f t="shared" si="8"/>
        <v>378078</v>
      </c>
      <c r="G530" s="25"/>
    </row>
    <row r="531" spans="1:7" ht="12.75">
      <c r="A531" s="160" t="s">
        <v>1672</v>
      </c>
      <c r="B531" s="160" t="s">
        <v>1346</v>
      </c>
      <c r="C531" s="160" t="s">
        <v>1061</v>
      </c>
      <c r="D531" s="25">
        <v>1</v>
      </c>
      <c r="E531" s="25">
        <v>0</v>
      </c>
      <c r="F531" s="25">
        <f t="shared" si="8"/>
        <v>1</v>
      </c>
      <c r="G531" s="25"/>
    </row>
    <row r="532" spans="1:7" ht="12.75">
      <c r="A532" s="160" t="s">
        <v>1673</v>
      </c>
      <c r="B532" s="160" t="s">
        <v>1346</v>
      </c>
      <c r="C532" s="160" t="s">
        <v>1674</v>
      </c>
      <c r="D532" s="25">
        <v>51000</v>
      </c>
      <c r="E532" s="25">
        <v>16445</v>
      </c>
      <c r="F532" s="25">
        <f t="shared" si="8"/>
        <v>34555</v>
      </c>
      <c r="G532" s="25"/>
    </row>
    <row r="533" spans="1:7" ht="12.75">
      <c r="A533" s="160" t="s">
        <v>1675</v>
      </c>
      <c r="B533" s="160" t="s">
        <v>1346</v>
      </c>
      <c r="C533" s="160" t="s">
        <v>1674</v>
      </c>
      <c r="D533" s="25">
        <v>1</v>
      </c>
      <c r="E533" s="25">
        <v>0</v>
      </c>
      <c r="F533" s="25">
        <f t="shared" si="8"/>
        <v>1</v>
      </c>
      <c r="G533" s="25"/>
    </row>
    <row r="534" spans="1:7" ht="12.75">
      <c r="A534" s="160" t="s">
        <v>1676</v>
      </c>
      <c r="B534" s="160" t="s">
        <v>1346</v>
      </c>
      <c r="C534" s="160" t="s">
        <v>1065</v>
      </c>
      <c r="D534" s="25">
        <v>558000</v>
      </c>
      <c r="E534" s="25">
        <v>179922</v>
      </c>
      <c r="F534" s="25">
        <f t="shared" si="8"/>
        <v>378078</v>
      </c>
      <c r="G534" s="25"/>
    </row>
    <row r="535" spans="1:7" ht="12.75">
      <c r="A535" s="160" t="s">
        <v>1677</v>
      </c>
      <c r="B535" s="160" t="s">
        <v>1346</v>
      </c>
      <c r="C535" s="160" t="s">
        <v>1065</v>
      </c>
      <c r="D535" s="25">
        <v>1</v>
      </c>
      <c r="E535" s="25">
        <v>0</v>
      </c>
      <c r="F535" s="25">
        <f t="shared" si="8"/>
        <v>1</v>
      </c>
      <c r="G535" s="25"/>
    </row>
    <row r="536" spans="1:7" ht="12.75">
      <c r="A536" s="160" t="s">
        <v>1678</v>
      </c>
      <c r="B536" s="160" t="s">
        <v>1346</v>
      </c>
      <c r="C536" s="160" t="s">
        <v>1067</v>
      </c>
      <c r="D536" s="25">
        <v>573000</v>
      </c>
      <c r="E536" s="25">
        <v>124716</v>
      </c>
      <c r="F536" s="25">
        <f t="shared" si="8"/>
        <v>448284</v>
      </c>
      <c r="G536" s="25"/>
    </row>
    <row r="537" spans="1:7" ht="12.75">
      <c r="A537" s="160" t="s">
        <v>1679</v>
      </c>
      <c r="B537" s="160" t="s">
        <v>1346</v>
      </c>
      <c r="C537" s="160" t="s">
        <v>1680</v>
      </c>
      <c r="D537" s="25">
        <v>560000</v>
      </c>
      <c r="E537" s="25">
        <v>180568</v>
      </c>
      <c r="F537" s="25">
        <f t="shared" si="8"/>
        <v>379432</v>
      </c>
      <c r="G537" s="25"/>
    </row>
    <row r="538" spans="1:7" ht="12.75">
      <c r="A538" s="160" t="s">
        <v>1681</v>
      </c>
      <c r="B538" s="160" t="s">
        <v>1346</v>
      </c>
      <c r="C538" s="160" t="s">
        <v>1680</v>
      </c>
      <c r="D538" s="25">
        <v>1</v>
      </c>
      <c r="E538" s="25">
        <v>0</v>
      </c>
      <c r="F538" s="25">
        <f t="shared" si="8"/>
        <v>1</v>
      </c>
      <c r="G538" s="25"/>
    </row>
    <row r="539" spans="1:7" ht="12.75">
      <c r="A539" s="160" t="s">
        <v>1682</v>
      </c>
      <c r="B539" s="160" t="s">
        <v>1346</v>
      </c>
      <c r="C539" s="160" t="s">
        <v>1683</v>
      </c>
      <c r="D539" s="25">
        <v>1080000</v>
      </c>
      <c r="E539" s="25">
        <v>348244</v>
      </c>
      <c r="F539" s="25">
        <f t="shared" si="8"/>
        <v>731756</v>
      </c>
      <c r="G539" s="25"/>
    </row>
    <row r="540" spans="1:7" ht="12.75">
      <c r="A540" s="160" t="s">
        <v>1684</v>
      </c>
      <c r="B540" s="160" t="s">
        <v>1346</v>
      </c>
      <c r="C540" s="160" t="s">
        <v>1683</v>
      </c>
      <c r="D540" s="25">
        <v>1</v>
      </c>
      <c r="E540" s="25">
        <v>0</v>
      </c>
      <c r="F540" s="25">
        <f t="shared" si="8"/>
        <v>1</v>
      </c>
      <c r="G540" s="25"/>
    </row>
    <row r="541" spans="1:7" ht="12.75">
      <c r="A541" s="160" t="s">
        <v>1685</v>
      </c>
      <c r="B541" s="160" t="s">
        <v>1346</v>
      </c>
      <c r="C541" s="160" t="s">
        <v>0</v>
      </c>
      <c r="D541" s="25">
        <v>283000</v>
      </c>
      <c r="E541" s="25">
        <v>91251</v>
      </c>
      <c r="F541" s="25">
        <f t="shared" si="8"/>
        <v>191749</v>
      </c>
      <c r="G541" s="25"/>
    </row>
    <row r="542" spans="1:7" ht="12.75">
      <c r="A542" s="160" t="s">
        <v>1</v>
      </c>
      <c r="B542" s="160" t="s">
        <v>1346</v>
      </c>
      <c r="C542" s="160" t="s">
        <v>0</v>
      </c>
      <c r="D542" s="25">
        <v>1</v>
      </c>
      <c r="E542" s="25">
        <v>0</v>
      </c>
      <c r="F542" s="25">
        <f t="shared" si="8"/>
        <v>1</v>
      </c>
      <c r="G542" s="25"/>
    </row>
    <row r="543" spans="1:7" ht="12.75">
      <c r="A543" s="160" t="s">
        <v>2</v>
      </c>
      <c r="B543" s="160" t="s">
        <v>1346</v>
      </c>
      <c r="C543" s="160" t="s">
        <v>1075</v>
      </c>
      <c r="D543" s="25">
        <v>145000</v>
      </c>
      <c r="E543" s="25">
        <v>46892</v>
      </c>
      <c r="F543" s="25">
        <f t="shared" si="8"/>
        <v>98108</v>
      </c>
      <c r="G543" s="25"/>
    </row>
    <row r="544" spans="1:7" ht="12.75">
      <c r="A544" s="160" t="s">
        <v>3</v>
      </c>
      <c r="B544" s="160" t="s">
        <v>1346</v>
      </c>
      <c r="C544" s="160" t="s">
        <v>1075</v>
      </c>
      <c r="D544" s="25">
        <v>1</v>
      </c>
      <c r="E544" s="25">
        <v>0</v>
      </c>
      <c r="F544" s="25">
        <f t="shared" si="8"/>
        <v>1</v>
      </c>
      <c r="G544" s="25"/>
    </row>
    <row r="545" spans="1:7" ht="12.75">
      <c r="A545" s="160" t="s">
        <v>4</v>
      </c>
      <c r="B545" s="160" t="s">
        <v>1346</v>
      </c>
      <c r="C545" s="160" t="s">
        <v>1344</v>
      </c>
      <c r="D545" s="25">
        <v>263000</v>
      </c>
      <c r="E545" s="25">
        <v>21404</v>
      </c>
      <c r="F545" s="25">
        <f t="shared" si="8"/>
        <v>241596</v>
      </c>
      <c r="G545" s="25"/>
    </row>
    <row r="546" spans="1:7" ht="12.75">
      <c r="A546" s="160" t="s">
        <v>5</v>
      </c>
      <c r="B546" s="160" t="s">
        <v>1346</v>
      </c>
      <c r="C546" s="160" t="s">
        <v>1077</v>
      </c>
      <c r="D546" s="25">
        <v>1</v>
      </c>
      <c r="E546" s="25">
        <v>0</v>
      </c>
      <c r="F546" s="25">
        <f t="shared" si="8"/>
        <v>1</v>
      </c>
      <c r="G546" s="25"/>
    </row>
    <row r="547" spans="1:7" ht="12.75">
      <c r="A547" s="160" t="s">
        <v>6</v>
      </c>
      <c r="B547" s="160" t="s">
        <v>1346</v>
      </c>
      <c r="C547" s="160" t="s">
        <v>1077</v>
      </c>
      <c r="D547" s="25">
        <v>847000</v>
      </c>
      <c r="E547" s="25">
        <v>247698</v>
      </c>
      <c r="F547" s="25">
        <f t="shared" si="8"/>
        <v>599302</v>
      </c>
      <c r="G547" s="25"/>
    </row>
    <row r="548" spans="1:7" ht="12.75">
      <c r="A548" s="160" t="s">
        <v>7</v>
      </c>
      <c r="B548" s="160" t="s">
        <v>1346</v>
      </c>
      <c r="C548" s="160" t="s">
        <v>1082</v>
      </c>
      <c r="D548" s="25">
        <v>1</v>
      </c>
      <c r="E548" s="25">
        <v>0</v>
      </c>
      <c r="F548" s="25">
        <f t="shared" si="8"/>
        <v>1</v>
      </c>
      <c r="G548" s="25"/>
    </row>
    <row r="549" spans="1:7" ht="12.75">
      <c r="A549" s="160" t="s">
        <v>8</v>
      </c>
      <c r="B549" s="160" t="s">
        <v>1346</v>
      </c>
      <c r="C549" s="160" t="s">
        <v>1082</v>
      </c>
      <c r="D549" s="25">
        <v>428000</v>
      </c>
      <c r="E549" s="25">
        <v>125159</v>
      </c>
      <c r="F549" s="25">
        <f t="shared" si="8"/>
        <v>302841</v>
      </c>
      <c r="G549" s="25"/>
    </row>
    <row r="550" spans="1:7" ht="12.75">
      <c r="A550" s="160" t="s">
        <v>9</v>
      </c>
      <c r="B550" s="160" t="s">
        <v>1346</v>
      </c>
      <c r="C550" s="160" t="s">
        <v>1084</v>
      </c>
      <c r="D550" s="25">
        <v>716000</v>
      </c>
      <c r="E550" s="25">
        <v>209382</v>
      </c>
      <c r="F550" s="25">
        <f t="shared" si="8"/>
        <v>506618</v>
      </c>
      <c r="G550" s="25"/>
    </row>
    <row r="551" spans="1:7" ht="12.75">
      <c r="A551" s="160" t="s">
        <v>10</v>
      </c>
      <c r="B551" s="160" t="s">
        <v>1346</v>
      </c>
      <c r="C551" s="160" t="s">
        <v>11</v>
      </c>
      <c r="D551" s="25">
        <v>1</v>
      </c>
      <c r="E551" s="25">
        <v>0</v>
      </c>
      <c r="F551" s="25">
        <f t="shared" si="8"/>
        <v>1</v>
      </c>
      <c r="G551" s="25"/>
    </row>
    <row r="552" spans="1:7" ht="12.75">
      <c r="A552" s="160" t="s">
        <v>12</v>
      </c>
      <c r="B552" s="160" t="s">
        <v>1346</v>
      </c>
      <c r="C552" s="160" t="s">
        <v>11</v>
      </c>
      <c r="D552" s="25">
        <v>68000</v>
      </c>
      <c r="E552" s="25">
        <v>19886</v>
      </c>
      <c r="F552" s="25">
        <f t="shared" si="8"/>
        <v>48114</v>
      </c>
      <c r="G552" s="25"/>
    </row>
    <row r="553" spans="1:7" ht="12.75">
      <c r="A553" s="160" t="s">
        <v>13</v>
      </c>
      <c r="B553" s="160" t="s">
        <v>1346</v>
      </c>
      <c r="C553" s="160" t="s">
        <v>14</v>
      </c>
      <c r="D553" s="25">
        <v>1388000</v>
      </c>
      <c r="E553" s="25">
        <v>405909</v>
      </c>
      <c r="F553" s="25">
        <f t="shared" si="8"/>
        <v>982091</v>
      </c>
      <c r="G553" s="25"/>
    </row>
    <row r="554" spans="1:7" ht="12.75">
      <c r="A554" s="160" t="s">
        <v>15</v>
      </c>
      <c r="B554" s="160" t="s">
        <v>1346</v>
      </c>
      <c r="C554" s="160" t="s">
        <v>1090</v>
      </c>
      <c r="D554" s="25">
        <v>508000</v>
      </c>
      <c r="E554" s="25">
        <v>110564</v>
      </c>
      <c r="F554" s="25">
        <f t="shared" si="8"/>
        <v>397436</v>
      </c>
      <c r="G554" s="25"/>
    </row>
    <row r="555" spans="1:7" ht="12.75">
      <c r="A555" s="160" t="s">
        <v>16</v>
      </c>
      <c r="B555" s="160" t="s">
        <v>1346</v>
      </c>
      <c r="C555" s="160" t="s">
        <v>17</v>
      </c>
      <c r="D555" s="25">
        <v>143000</v>
      </c>
      <c r="E555" s="25">
        <v>46109</v>
      </c>
      <c r="F555" s="25">
        <f t="shared" si="8"/>
        <v>96891</v>
      </c>
      <c r="G555" s="25"/>
    </row>
    <row r="556" spans="1:7" ht="12.75">
      <c r="A556" s="160" t="s">
        <v>18</v>
      </c>
      <c r="B556" s="160" t="s">
        <v>1346</v>
      </c>
      <c r="C556" s="160" t="s">
        <v>17</v>
      </c>
      <c r="D556" s="25">
        <v>1</v>
      </c>
      <c r="E556" s="25">
        <v>0</v>
      </c>
      <c r="F556" s="25">
        <f t="shared" si="8"/>
        <v>1</v>
      </c>
      <c r="G556" s="25"/>
    </row>
    <row r="557" spans="1:7" ht="12.75">
      <c r="A557" s="160" t="s">
        <v>19</v>
      </c>
      <c r="B557" s="160" t="s">
        <v>1346</v>
      </c>
      <c r="C557" s="160" t="s">
        <v>1094</v>
      </c>
      <c r="D557" s="25">
        <v>10000</v>
      </c>
      <c r="E557" s="25">
        <v>3232</v>
      </c>
      <c r="F557" s="25">
        <f t="shared" si="8"/>
        <v>6768</v>
      </c>
      <c r="G557" s="25"/>
    </row>
    <row r="558" spans="1:7" ht="12.75">
      <c r="A558" s="160" t="s">
        <v>20</v>
      </c>
      <c r="B558" s="160" t="s">
        <v>1346</v>
      </c>
      <c r="C558" s="160" t="s">
        <v>1094</v>
      </c>
      <c r="D558" s="25">
        <v>1</v>
      </c>
      <c r="E558" s="25">
        <v>0</v>
      </c>
      <c r="F558" s="25">
        <f t="shared" si="8"/>
        <v>1</v>
      </c>
      <c r="G558" s="25"/>
    </row>
    <row r="559" spans="1:7" ht="12.75">
      <c r="A559" s="160" t="s">
        <v>21</v>
      </c>
      <c r="B559" s="160" t="s">
        <v>1346</v>
      </c>
      <c r="C559" s="160" t="s">
        <v>1094</v>
      </c>
      <c r="D559" s="25">
        <v>3000</v>
      </c>
      <c r="E559" s="25">
        <v>968</v>
      </c>
      <c r="F559" s="25">
        <f t="shared" si="8"/>
        <v>2032</v>
      </c>
      <c r="G559" s="25"/>
    </row>
    <row r="560" spans="1:7" ht="12.75">
      <c r="A560" s="160" t="s">
        <v>22</v>
      </c>
      <c r="B560" s="160" t="s">
        <v>1346</v>
      </c>
      <c r="C560" s="160" t="s">
        <v>1094</v>
      </c>
      <c r="D560" s="25">
        <v>1</v>
      </c>
      <c r="E560" s="25">
        <v>0</v>
      </c>
      <c r="F560" s="25">
        <f t="shared" si="8"/>
        <v>1</v>
      </c>
      <c r="G560" s="25"/>
    </row>
    <row r="561" spans="1:7" ht="12.75">
      <c r="A561" s="160" t="s">
        <v>23</v>
      </c>
      <c r="B561" s="160" t="s">
        <v>1346</v>
      </c>
      <c r="C561" s="160" t="s">
        <v>24</v>
      </c>
      <c r="D561" s="25">
        <v>300000</v>
      </c>
      <c r="E561" s="25">
        <v>15725</v>
      </c>
      <c r="F561" s="25">
        <f t="shared" si="8"/>
        <v>284275</v>
      </c>
      <c r="G561" s="25"/>
    </row>
    <row r="562" spans="1:7" ht="12.75">
      <c r="A562" s="160" t="s">
        <v>25</v>
      </c>
      <c r="B562" s="160" t="s">
        <v>1346</v>
      </c>
      <c r="C562" s="160" t="s">
        <v>24</v>
      </c>
      <c r="D562" s="25">
        <v>1</v>
      </c>
      <c r="E562" s="25">
        <v>0</v>
      </c>
      <c r="F562" s="25">
        <f t="shared" si="8"/>
        <v>1</v>
      </c>
      <c r="G562" s="25"/>
    </row>
    <row r="563" spans="1:7" ht="12.75">
      <c r="A563" s="160" t="s">
        <v>26</v>
      </c>
      <c r="B563" s="160" t="s">
        <v>1346</v>
      </c>
      <c r="C563" s="160" t="s">
        <v>27</v>
      </c>
      <c r="D563" s="25">
        <v>70000</v>
      </c>
      <c r="E563" s="25">
        <v>22571</v>
      </c>
      <c r="F563" s="25">
        <f t="shared" si="8"/>
        <v>47429</v>
      </c>
      <c r="G563" s="25"/>
    </row>
    <row r="564" spans="1:7" ht="12.75">
      <c r="A564" s="160" t="s">
        <v>28</v>
      </c>
      <c r="B564" s="160" t="s">
        <v>1346</v>
      </c>
      <c r="C564" s="160" t="s">
        <v>27</v>
      </c>
      <c r="D564" s="25">
        <v>1</v>
      </c>
      <c r="E564" s="25">
        <v>0</v>
      </c>
      <c r="F564" s="25">
        <f t="shared" si="8"/>
        <v>1</v>
      </c>
      <c r="G564" s="25"/>
    </row>
    <row r="565" spans="1:7" ht="12.75">
      <c r="A565" s="160" t="s">
        <v>29</v>
      </c>
      <c r="B565" s="160" t="s">
        <v>1346</v>
      </c>
      <c r="C565" s="160" t="s">
        <v>27</v>
      </c>
      <c r="D565" s="25">
        <v>213000</v>
      </c>
      <c r="E565" s="25">
        <v>68687</v>
      </c>
      <c r="F565" s="25">
        <f t="shared" si="8"/>
        <v>144313</v>
      </c>
      <c r="G565" s="25"/>
    </row>
    <row r="566" spans="1:7" ht="12.75">
      <c r="A566" s="160" t="s">
        <v>30</v>
      </c>
      <c r="B566" s="160" t="s">
        <v>1346</v>
      </c>
      <c r="C566" s="160" t="s">
        <v>27</v>
      </c>
      <c r="D566" s="25">
        <v>1</v>
      </c>
      <c r="E566" s="25">
        <v>0</v>
      </c>
      <c r="F566" s="25">
        <f t="shared" si="8"/>
        <v>1</v>
      </c>
      <c r="G566" s="25"/>
    </row>
    <row r="567" spans="1:7" ht="12.75">
      <c r="A567" s="160" t="s">
        <v>31</v>
      </c>
      <c r="B567" s="160" t="s">
        <v>1346</v>
      </c>
      <c r="C567" s="160" t="s">
        <v>27</v>
      </c>
      <c r="D567" s="25">
        <v>113000</v>
      </c>
      <c r="E567" s="25">
        <v>36428</v>
      </c>
      <c r="F567" s="25">
        <f t="shared" si="8"/>
        <v>76572</v>
      </c>
      <c r="G567" s="25"/>
    </row>
    <row r="568" spans="1:7" ht="12.75">
      <c r="A568" s="160" t="s">
        <v>32</v>
      </c>
      <c r="B568" s="160" t="s">
        <v>1346</v>
      </c>
      <c r="C568" s="160" t="s">
        <v>27</v>
      </c>
      <c r="D568" s="25">
        <v>1</v>
      </c>
      <c r="E568" s="25">
        <v>0</v>
      </c>
      <c r="F568" s="25">
        <f t="shared" si="8"/>
        <v>1</v>
      </c>
      <c r="G568" s="25"/>
    </row>
    <row r="569" spans="1:7" ht="12.75">
      <c r="A569" s="160" t="s">
        <v>33</v>
      </c>
      <c r="B569" s="160" t="s">
        <v>1346</v>
      </c>
      <c r="C569" s="160" t="s">
        <v>34</v>
      </c>
      <c r="D569" s="25">
        <v>1133000</v>
      </c>
      <c r="E569" s="25">
        <v>365319</v>
      </c>
      <c r="F569" s="25">
        <f t="shared" si="8"/>
        <v>767681</v>
      </c>
      <c r="G569" s="25"/>
    </row>
    <row r="570" spans="1:7" ht="12.75">
      <c r="A570" s="160" t="s">
        <v>35</v>
      </c>
      <c r="B570" s="160" t="s">
        <v>1346</v>
      </c>
      <c r="C570" s="160" t="s">
        <v>34</v>
      </c>
      <c r="D570" s="25">
        <v>1</v>
      </c>
      <c r="E570" s="25">
        <v>0</v>
      </c>
      <c r="F570" s="25">
        <f t="shared" si="8"/>
        <v>1</v>
      </c>
      <c r="G570" s="25"/>
    </row>
    <row r="571" spans="1:7" ht="12.75">
      <c r="A571" s="160" t="s">
        <v>36</v>
      </c>
      <c r="B571" s="160" t="s">
        <v>1346</v>
      </c>
      <c r="C571" s="160" t="s">
        <v>1105</v>
      </c>
      <c r="D571" s="25">
        <v>107000</v>
      </c>
      <c r="E571" s="25">
        <v>23288</v>
      </c>
      <c r="F571" s="25">
        <f t="shared" si="8"/>
        <v>83712</v>
      </c>
      <c r="G571" s="25"/>
    </row>
    <row r="572" spans="1:7" ht="12.75">
      <c r="A572" s="160" t="s">
        <v>37</v>
      </c>
      <c r="B572" s="160" t="s">
        <v>1346</v>
      </c>
      <c r="C572" s="160" t="s">
        <v>38</v>
      </c>
      <c r="D572" s="25">
        <v>283000</v>
      </c>
      <c r="E572" s="25">
        <v>74270</v>
      </c>
      <c r="F572" s="25">
        <f t="shared" si="8"/>
        <v>208730</v>
      </c>
      <c r="G572" s="25"/>
    </row>
    <row r="573" spans="1:7" ht="12.75">
      <c r="A573" s="160" t="s">
        <v>39</v>
      </c>
      <c r="B573" s="160" t="s">
        <v>1346</v>
      </c>
      <c r="C573" s="160" t="s">
        <v>38</v>
      </c>
      <c r="D573" s="25">
        <v>1</v>
      </c>
      <c r="E573" s="25">
        <v>0</v>
      </c>
      <c r="F573" s="25">
        <f t="shared" si="8"/>
        <v>1</v>
      </c>
      <c r="G573" s="25"/>
    </row>
    <row r="574" spans="1:7" ht="12.75">
      <c r="A574" s="160" t="s">
        <v>40</v>
      </c>
      <c r="B574" s="160" t="s">
        <v>1346</v>
      </c>
      <c r="C574" s="160" t="s">
        <v>1109</v>
      </c>
      <c r="D574" s="25">
        <v>252000</v>
      </c>
      <c r="E574" s="25">
        <v>54853</v>
      </c>
      <c r="F574" s="25">
        <f t="shared" si="8"/>
        <v>197147</v>
      </c>
      <c r="G574" s="25"/>
    </row>
    <row r="575" spans="1:7" ht="12.75">
      <c r="A575" s="160" t="s">
        <v>41</v>
      </c>
      <c r="B575" s="160" t="s">
        <v>1346</v>
      </c>
      <c r="C575" s="160" t="s">
        <v>1111</v>
      </c>
      <c r="D575" s="25">
        <v>466000</v>
      </c>
      <c r="E575" s="25">
        <v>101424</v>
      </c>
      <c r="F575" s="25">
        <f t="shared" si="8"/>
        <v>364576</v>
      </c>
      <c r="G575" s="25"/>
    </row>
    <row r="576" spans="1:7" ht="12.75">
      <c r="A576" s="160" t="s">
        <v>42</v>
      </c>
      <c r="B576" s="160" t="s">
        <v>1346</v>
      </c>
      <c r="C576" s="160" t="s">
        <v>43</v>
      </c>
      <c r="D576" s="25">
        <v>320000</v>
      </c>
      <c r="E576" s="25">
        <v>103182</v>
      </c>
      <c r="F576" s="25">
        <f t="shared" si="8"/>
        <v>216818</v>
      </c>
      <c r="G576" s="25"/>
    </row>
    <row r="577" spans="1:7" ht="12.75">
      <c r="A577" s="160" t="s">
        <v>44</v>
      </c>
      <c r="B577" s="160" t="s">
        <v>1346</v>
      </c>
      <c r="C577" s="160" t="s">
        <v>43</v>
      </c>
      <c r="D577" s="25">
        <v>1</v>
      </c>
      <c r="E577" s="25">
        <v>0</v>
      </c>
      <c r="F577" s="25">
        <f t="shared" si="8"/>
        <v>1</v>
      </c>
      <c r="G577" s="25"/>
    </row>
    <row r="578" spans="1:7" ht="12.75">
      <c r="A578" s="160" t="s">
        <v>45</v>
      </c>
      <c r="B578" s="160" t="s">
        <v>1346</v>
      </c>
      <c r="C578" s="160" t="s">
        <v>1115</v>
      </c>
      <c r="D578" s="25">
        <v>1</v>
      </c>
      <c r="E578" s="25">
        <v>0</v>
      </c>
      <c r="F578" s="25">
        <f t="shared" si="8"/>
        <v>1</v>
      </c>
      <c r="G578" s="25"/>
    </row>
    <row r="579" spans="1:7" ht="12.75">
      <c r="A579" s="160" t="s">
        <v>46</v>
      </c>
      <c r="B579" s="160" t="s">
        <v>1346</v>
      </c>
      <c r="C579" s="160" t="s">
        <v>47</v>
      </c>
      <c r="D579" s="25">
        <v>830000</v>
      </c>
      <c r="E579" s="25">
        <v>267626</v>
      </c>
      <c r="F579" s="25">
        <f t="shared" si="8"/>
        <v>562374</v>
      </c>
      <c r="G579" s="25"/>
    </row>
    <row r="580" spans="1:7" ht="12.75">
      <c r="A580" s="160" t="s">
        <v>48</v>
      </c>
      <c r="B580" s="160" t="s">
        <v>1346</v>
      </c>
      <c r="C580" s="160" t="s">
        <v>47</v>
      </c>
      <c r="D580" s="25">
        <v>1</v>
      </c>
      <c r="E580" s="25">
        <v>0</v>
      </c>
      <c r="F580" s="25">
        <f aca="true" t="shared" si="9" ref="F580:F643">D580-E580</f>
        <v>1</v>
      </c>
      <c r="G580" s="25"/>
    </row>
    <row r="581" spans="1:7" ht="12.75">
      <c r="A581" s="160" t="s">
        <v>49</v>
      </c>
      <c r="B581" s="160" t="s">
        <v>1346</v>
      </c>
      <c r="C581" s="160" t="s">
        <v>50</v>
      </c>
      <c r="D581" s="25">
        <v>605000</v>
      </c>
      <c r="E581" s="25">
        <v>195077</v>
      </c>
      <c r="F581" s="25">
        <f t="shared" si="9"/>
        <v>409923</v>
      </c>
      <c r="G581" s="25"/>
    </row>
    <row r="582" spans="1:7" ht="12.75">
      <c r="A582" s="160" t="s">
        <v>51</v>
      </c>
      <c r="B582" s="160" t="s">
        <v>1346</v>
      </c>
      <c r="C582" s="160" t="s">
        <v>50</v>
      </c>
      <c r="D582" s="25">
        <v>1</v>
      </c>
      <c r="E582" s="25">
        <v>0</v>
      </c>
      <c r="F582" s="25">
        <f t="shared" si="9"/>
        <v>1</v>
      </c>
      <c r="G582" s="25"/>
    </row>
    <row r="583" spans="1:7" ht="12.75">
      <c r="A583" s="160" t="s">
        <v>52</v>
      </c>
      <c r="B583" s="160" t="s">
        <v>1346</v>
      </c>
      <c r="C583" s="160" t="s">
        <v>53</v>
      </c>
      <c r="D583" s="25">
        <v>573000</v>
      </c>
      <c r="E583" s="25">
        <v>184766</v>
      </c>
      <c r="F583" s="25">
        <f t="shared" si="9"/>
        <v>388234</v>
      </c>
      <c r="G583" s="25"/>
    </row>
    <row r="584" spans="1:7" ht="12.75">
      <c r="A584" s="160" t="s">
        <v>54</v>
      </c>
      <c r="B584" s="160" t="s">
        <v>1346</v>
      </c>
      <c r="C584" s="160" t="s">
        <v>53</v>
      </c>
      <c r="D584" s="25">
        <v>1</v>
      </c>
      <c r="E584" s="25">
        <v>0</v>
      </c>
      <c r="F584" s="25">
        <f t="shared" si="9"/>
        <v>1</v>
      </c>
      <c r="G584" s="25"/>
    </row>
    <row r="585" spans="1:7" ht="12.75">
      <c r="A585" s="160" t="s">
        <v>55</v>
      </c>
      <c r="B585" s="160" t="s">
        <v>1346</v>
      </c>
      <c r="C585" s="160" t="s">
        <v>56</v>
      </c>
      <c r="D585" s="25">
        <v>515000</v>
      </c>
      <c r="E585" s="25">
        <v>166057</v>
      </c>
      <c r="F585" s="25">
        <f t="shared" si="9"/>
        <v>348943</v>
      </c>
      <c r="G585" s="25"/>
    </row>
    <row r="586" spans="1:7" ht="12.75">
      <c r="A586" s="160" t="s">
        <v>57</v>
      </c>
      <c r="B586" s="160" t="s">
        <v>1346</v>
      </c>
      <c r="C586" s="160" t="s">
        <v>56</v>
      </c>
      <c r="D586" s="25">
        <v>1</v>
      </c>
      <c r="E586" s="25">
        <v>0</v>
      </c>
      <c r="F586" s="25">
        <f t="shared" si="9"/>
        <v>1</v>
      </c>
      <c r="G586" s="25"/>
    </row>
    <row r="587" spans="1:7" ht="12.75">
      <c r="A587" s="160" t="s">
        <v>58</v>
      </c>
      <c r="B587" s="160" t="s">
        <v>1346</v>
      </c>
      <c r="C587" s="160" t="s">
        <v>1125</v>
      </c>
      <c r="D587" s="25">
        <v>38000</v>
      </c>
      <c r="E587" s="25">
        <v>8265</v>
      </c>
      <c r="F587" s="25">
        <f t="shared" si="9"/>
        <v>29735</v>
      </c>
      <c r="G587" s="25"/>
    </row>
    <row r="588" spans="1:7" ht="12.75">
      <c r="A588" s="160" t="s">
        <v>59</v>
      </c>
      <c r="B588" s="160" t="s">
        <v>1346</v>
      </c>
      <c r="C588" s="160" t="s">
        <v>1127</v>
      </c>
      <c r="D588" s="25">
        <v>208000</v>
      </c>
      <c r="E588" s="25">
        <v>67075</v>
      </c>
      <c r="F588" s="25">
        <f t="shared" si="9"/>
        <v>140925</v>
      </c>
      <c r="G588" s="25"/>
    </row>
    <row r="589" spans="1:7" ht="12.75">
      <c r="A589" s="160" t="s">
        <v>60</v>
      </c>
      <c r="B589" s="160" t="s">
        <v>1346</v>
      </c>
      <c r="C589" s="160" t="s">
        <v>1127</v>
      </c>
      <c r="D589" s="25">
        <v>1</v>
      </c>
      <c r="E589" s="25">
        <v>0</v>
      </c>
      <c r="F589" s="25">
        <f t="shared" si="9"/>
        <v>1</v>
      </c>
      <c r="G589" s="25"/>
    </row>
    <row r="590" spans="1:7" ht="12.75">
      <c r="A590" s="160" t="s">
        <v>61</v>
      </c>
      <c r="B590" s="160" t="s">
        <v>1346</v>
      </c>
      <c r="C590" s="160" t="s">
        <v>1129</v>
      </c>
      <c r="D590" s="25">
        <v>875000</v>
      </c>
      <c r="E590" s="25">
        <v>190440</v>
      </c>
      <c r="F590" s="25">
        <f t="shared" si="9"/>
        <v>684560</v>
      </c>
      <c r="G590" s="25"/>
    </row>
    <row r="591" spans="1:7" ht="12.75">
      <c r="A591" s="160" t="s">
        <v>62</v>
      </c>
      <c r="B591" s="160" t="s">
        <v>1346</v>
      </c>
      <c r="C591" s="160" t="s">
        <v>1131</v>
      </c>
      <c r="D591" s="25">
        <v>318000</v>
      </c>
      <c r="E591" s="25">
        <v>69213</v>
      </c>
      <c r="F591" s="25">
        <f t="shared" si="9"/>
        <v>248787</v>
      </c>
      <c r="G591" s="25"/>
    </row>
    <row r="592" spans="1:7" ht="12.75">
      <c r="A592" s="160" t="s">
        <v>63</v>
      </c>
      <c r="B592" s="160" t="s">
        <v>1346</v>
      </c>
      <c r="C592" s="160" t="s">
        <v>1133</v>
      </c>
      <c r="D592" s="25">
        <v>229000</v>
      </c>
      <c r="E592" s="25">
        <v>49847</v>
      </c>
      <c r="F592" s="25">
        <f t="shared" si="9"/>
        <v>179153</v>
      </c>
      <c r="G592" s="25"/>
    </row>
    <row r="593" spans="1:7" ht="12.75">
      <c r="A593" s="160" t="s">
        <v>64</v>
      </c>
      <c r="B593" s="160" t="s">
        <v>1346</v>
      </c>
      <c r="C593" s="160" t="s">
        <v>1135</v>
      </c>
      <c r="D593" s="25">
        <v>2188000</v>
      </c>
      <c r="E593" s="25">
        <v>476212</v>
      </c>
      <c r="F593" s="25">
        <f t="shared" si="9"/>
        <v>1711788</v>
      </c>
      <c r="G593" s="25"/>
    </row>
    <row r="594" spans="1:7" ht="12.75">
      <c r="A594" s="160" t="s">
        <v>65</v>
      </c>
      <c r="B594" s="160" t="s">
        <v>1346</v>
      </c>
      <c r="C594" s="160" t="s">
        <v>66</v>
      </c>
      <c r="D594" s="25">
        <v>445000</v>
      </c>
      <c r="E594" s="25">
        <v>143487</v>
      </c>
      <c r="F594" s="25">
        <f t="shared" si="9"/>
        <v>301513</v>
      </c>
      <c r="G594" s="25"/>
    </row>
    <row r="595" spans="1:7" ht="12.75">
      <c r="A595" s="160" t="s">
        <v>67</v>
      </c>
      <c r="B595" s="160" t="s">
        <v>1346</v>
      </c>
      <c r="C595" s="160" t="s">
        <v>66</v>
      </c>
      <c r="D595" s="25">
        <v>1</v>
      </c>
      <c r="E595" s="25">
        <v>0</v>
      </c>
      <c r="F595" s="25">
        <f t="shared" si="9"/>
        <v>1</v>
      </c>
      <c r="G595" s="25"/>
    </row>
    <row r="596" spans="1:7" ht="12.75">
      <c r="A596" s="160" t="s">
        <v>68</v>
      </c>
      <c r="B596" s="160" t="s">
        <v>1346</v>
      </c>
      <c r="C596" s="160" t="s">
        <v>69</v>
      </c>
      <c r="D596" s="25">
        <v>370000</v>
      </c>
      <c r="E596" s="25">
        <v>119304</v>
      </c>
      <c r="F596" s="25">
        <f t="shared" si="9"/>
        <v>250696</v>
      </c>
      <c r="G596" s="25"/>
    </row>
    <row r="597" spans="1:7" ht="12.75">
      <c r="A597" s="160" t="s">
        <v>70</v>
      </c>
      <c r="B597" s="160" t="s">
        <v>1346</v>
      </c>
      <c r="C597" s="160" t="s">
        <v>69</v>
      </c>
      <c r="D597" s="25">
        <v>1</v>
      </c>
      <c r="E597" s="25">
        <v>0</v>
      </c>
      <c r="F597" s="25">
        <f t="shared" si="9"/>
        <v>1</v>
      </c>
      <c r="G597" s="25"/>
    </row>
    <row r="598" spans="1:7" ht="12.75">
      <c r="A598" s="160" t="s">
        <v>71</v>
      </c>
      <c r="B598" s="160" t="s">
        <v>1346</v>
      </c>
      <c r="C598" s="160" t="s">
        <v>72</v>
      </c>
      <c r="D598" s="25">
        <v>225000</v>
      </c>
      <c r="E598" s="25">
        <v>72542</v>
      </c>
      <c r="F598" s="25">
        <f t="shared" si="9"/>
        <v>152458</v>
      </c>
      <c r="G598" s="25"/>
    </row>
    <row r="599" spans="1:7" ht="12.75">
      <c r="A599" s="160" t="s">
        <v>73</v>
      </c>
      <c r="B599" s="160" t="s">
        <v>1346</v>
      </c>
      <c r="C599" s="160" t="s">
        <v>72</v>
      </c>
      <c r="D599" s="25">
        <v>1</v>
      </c>
      <c r="E599" s="25">
        <v>0</v>
      </c>
      <c r="F599" s="25">
        <f t="shared" si="9"/>
        <v>1</v>
      </c>
      <c r="G599" s="25"/>
    </row>
    <row r="600" spans="1:7" ht="12.75">
      <c r="A600" s="160" t="s">
        <v>74</v>
      </c>
      <c r="B600" s="160" t="s">
        <v>1346</v>
      </c>
      <c r="C600" s="160" t="s">
        <v>1143</v>
      </c>
      <c r="D600" s="25">
        <v>196000</v>
      </c>
      <c r="E600" s="25">
        <v>42658</v>
      </c>
      <c r="F600" s="25">
        <f t="shared" si="9"/>
        <v>153342</v>
      </c>
      <c r="G600" s="25"/>
    </row>
    <row r="601" spans="1:7" ht="12.75">
      <c r="A601" s="160" t="s">
        <v>75</v>
      </c>
      <c r="B601" s="160" t="s">
        <v>1346</v>
      </c>
      <c r="C601" s="160" t="s">
        <v>76</v>
      </c>
      <c r="D601" s="25">
        <v>890000</v>
      </c>
      <c r="E601" s="25">
        <v>286980</v>
      </c>
      <c r="F601" s="25">
        <f t="shared" si="9"/>
        <v>603020</v>
      </c>
      <c r="G601" s="25"/>
    </row>
    <row r="602" spans="1:7" ht="12.75">
      <c r="A602" s="160" t="s">
        <v>77</v>
      </c>
      <c r="B602" s="160" t="s">
        <v>1346</v>
      </c>
      <c r="C602" s="160" t="s">
        <v>76</v>
      </c>
      <c r="D602" s="25">
        <v>1</v>
      </c>
      <c r="E602" s="25">
        <v>0</v>
      </c>
      <c r="F602" s="25">
        <f t="shared" si="9"/>
        <v>1</v>
      </c>
      <c r="G602" s="25"/>
    </row>
    <row r="603" spans="1:7" ht="12.75">
      <c r="A603" s="160" t="s">
        <v>78</v>
      </c>
      <c r="B603" s="160" t="s">
        <v>1346</v>
      </c>
      <c r="C603" s="160" t="s">
        <v>1147</v>
      </c>
      <c r="D603" s="25">
        <v>91000</v>
      </c>
      <c r="E603" s="25">
        <v>19805</v>
      </c>
      <c r="F603" s="25">
        <f t="shared" si="9"/>
        <v>71195</v>
      </c>
      <c r="G603" s="25"/>
    </row>
    <row r="604" spans="1:7" ht="12.75">
      <c r="A604" s="160" t="s">
        <v>79</v>
      </c>
      <c r="B604" s="160" t="s">
        <v>1346</v>
      </c>
      <c r="C604" s="160" t="s">
        <v>80</v>
      </c>
      <c r="D604" s="25">
        <v>59656956</v>
      </c>
      <c r="E604" s="25">
        <v>13162482</v>
      </c>
      <c r="F604" s="25">
        <f t="shared" si="9"/>
        <v>46494474</v>
      </c>
      <c r="G604" s="25"/>
    </row>
    <row r="605" spans="1:7" ht="12.75">
      <c r="A605" s="160" t="s">
        <v>81</v>
      </c>
      <c r="B605" s="160" t="s">
        <v>1346</v>
      </c>
      <c r="C605" s="160" t="s">
        <v>1151</v>
      </c>
      <c r="D605" s="25">
        <v>208000</v>
      </c>
      <c r="E605" s="25">
        <v>45275</v>
      </c>
      <c r="F605" s="25">
        <f t="shared" si="9"/>
        <v>162725</v>
      </c>
      <c r="G605" s="25"/>
    </row>
    <row r="606" spans="1:7" ht="12.75">
      <c r="A606" s="160" t="s">
        <v>82</v>
      </c>
      <c r="B606" s="160" t="s">
        <v>1346</v>
      </c>
      <c r="C606" s="160" t="s">
        <v>1153</v>
      </c>
      <c r="D606" s="25">
        <v>6280581</v>
      </c>
      <c r="E606" s="25">
        <v>1608556</v>
      </c>
      <c r="F606" s="25">
        <f t="shared" si="9"/>
        <v>4672025</v>
      </c>
      <c r="G606" s="25"/>
    </row>
    <row r="607" spans="1:7" ht="12.75">
      <c r="A607" s="160" t="s">
        <v>83</v>
      </c>
      <c r="B607" s="160" t="s">
        <v>1346</v>
      </c>
      <c r="C607" s="160" t="s">
        <v>84</v>
      </c>
      <c r="D607" s="25">
        <v>38000</v>
      </c>
      <c r="E607" s="25">
        <v>12245</v>
      </c>
      <c r="F607" s="25">
        <f t="shared" si="9"/>
        <v>25755</v>
      </c>
      <c r="G607" s="25"/>
    </row>
    <row r="608" spans="1:7" ht="12.75">
      <c r="A608" s="160" t="s">
        <v>85</v>
      </c>
      <c r="B608" s="160" t="s">
        <v>1346</v>
      </c>
      <c r="C608" s="160" t="s">
        <v>84</v>
      </c>
      <c r="D608" s="25">
        <v>1</v>
      </c>
      <c r="E608" s="25">
        <v>0</v>
      </c>
      <c r="F608" s="25">
        <f t="shared" si="9"/>
        <v>1</v>
      </c>
      <c r="G608" s="25"/>
    </row>
    <row r="609" spans="1:7" ht="12.75">
      <c r="A609" s="160" t="s">
        <v>86</v>
      </c>
      <c r="B609" s="160" t="s">
        <v>1346</v>
      </c>
      <c r="C609" s="160" t="s">
        <v>84</v>
      </c>
      <c r="D609" s="25">
        <v>1</v>
      </c>
      <c r="E609" s="25">
        <v>0</v>
      </c>
      <c r="F609" s="25">
        <f t="shared" si="9"/>
        <v>1</v>
      </c>
      <c r="G609" s="25"/>
    </row>
    <row r="610" spans="1:7" ht="12.75">
      <c r="A610" s="160" t="s">
        <v>87</v>
      </c>
      <c r="B610" s="160" t="s">
        <v>1346</v>
      </c>
      <c r="C610" s="160" t="s">
        <v>88</v>
      </c>
      <c r="D610" s="25">
        <v>690000</v>
      </c>
      <c r="E610" s="25">
        <v>222492</v>
      </c>
      <c r="F610" s="25">
        <f t="shared" si="9"/>
        <v>467508</v>
      </c>
      <c r="G610" s="25"/>
    </row>
    <row r="611" spans="1:7" ht="12.75">
      <c r="A611" s="160" t="s">
        <v>89</v>
      </c>
      <c r="B611" s="160" t="s">
        <v>1346</v>
      </c>
      <c r="C611" s="160" t="s">
        <v>88</v>
      </c>
      <c r="D611" s="25">
        <v>1</v>
      </c>
      <c r="E611" s="25">
        <v>0</v>
      </c>
      <c r="F611" s="25">
        <f t="shared" si="9"/>
        <v>1</v>
      </c>
      <c r="G611" s="25"/>
    </row>
    <row r="612" spans="1:7" ht="12.75">
      <c r="A612" s="160" t="s">
        <v>90</v>
      </c>
      <c r="B612" s="160" t="s">
        <v>1346</v>
      </c>
      <c r="C612" s="160" t="s">
        <v>91</v>
      </c>
      <c r="D612" s="25">
        <v>170000</v>
      </c>
      <c r="E612" s="25">
        <v>54815</v>
      </c>
      <c r="F612" s="25">
        <f t="shared" si="9"/>
        <v>115185</v>
      </c>
      <c r="G612" s="25"/>
    </row>
    <row r="613" spans="1:7" ht="12.75">
      <c r="A613" s="160" t="s">
        <v>92</v>
      </c>
      <c r="B613" s="160" t="s">
        <v>1346</v>
      </c>
      <c r="C613" s="160" t="s">
        <v>91</v>
      </c>
      <c r="D613" s="25">
        <v>1</v>
      </c>
      <c r="E613" s="25">
        <v>0</v>
      </c>
      <c r="F613" s="25">
        <f t="shared" si="9"/>
        <v>1</v>
      </c>
      <c r="G613" s="25"/>
    </row>
    <row r="614" spans="1:7" ht="12.75">
      <c r="A614" s="160" t="s">
        <v>93</v>
      </c>
      <c r="B614" s="160" t="s">
        <v>1346</v>
      </c>
      <c r="C614" s="160" t="s">
        <v>94</v>
      </c>
      <c r="D614" s="25">
        <v>170000</v>
      </c>
      <c r="E614" s="25">
        <v>54815</v>
      </c>
      <c r="F614" s="25">
        <f t="shared" si="9"/>
        <v>115185</v>
      </c>
      <c r="G614" s="25"/>
    </row>
    <row r="615" spans="1:7" ht="12.75">
      <c r="A615" s="160" t="s">
        <v>95</v>
      </c>
      <c r="B615" s="160" t="s">
        <v>1346</v>
      </c>
      <c r="C615" s="160" t="s">
        <v>94</v>
      </c>
      <c r="D615" s="25">
        <v>1</v>
      </c>
      <c r="E615" s="25">
        <v>0</v>
      </c>
      <c r="F615" s="25">
        <f t="shared" si="9"/>
        <v>1</v>
      </c>
      <c r="G615" s="25"/>
    </row>
    <row r="616" spans="1:7" ht="12.75">
      <c r="A616" s="160" t="s">
        <v>96</v>
      </c>
      <c r="B616" s="160" t="s">
        <v>1346</v>
      </c>
      <c r="C616" s="160" t="s">
        <v>97</v>
      </c>
      <c r="D616" s="25">
        <v>153000</v>
      </c>
      <c r="E616" s="25">
        <v>49334</v>
      </c>
      <c r="F616" s="25">
        <f t="shared" si="9"/>
        <v>103666</v>
      </c>
      <c r="G616" s="25"/>
    </row>
    <row r="617" spans="1:7" ht="12.75">
      <c r="A617" s="160" t="s">
        <v>98</v>
      </c>
      <c r="B617" s="160" t="s">
        <v>1346</v>
      </c>
      <c r="C617" s="160" t="s">
        <v>97</v>
      </c>
      <c r="D617" s="25">
        <v>1</v>
      </c>
      <c r="E617" s="25">
        <v>0</v>
      </c>
      <c r="F617" s="25">
        <f t="shared" si="9"/>
        <v>1</v>
      </c>
      <c r="G617" s="25"/>
    </row>
    <row r="618" spans="1:7" ht="12.75">
      <c r="A618" s="160" t="s">
        <v>99</v>
      </c>
      <c r="B618" s="160" t="s">
        <v>1346</v>
      </c>
      <c r="C618" s="160" t="s">
        <v>97</v>
      </c>
      <c r="D618" s="25">
        <v>110000</v>
      </c>
      <c r="E618" s="25">
        <v>35476</v>
      </c>
      <c r="F618" s="25">
        <f t="shared" si="9"/>
        <v>74524</v>
      </c>
      <c r="G618" s="25"/>
    </row>
    <row r="619" spans="1:7" ht="12.75">
      <c r="A619" s="160" t="s">
        <v>100</v>
      </c>
      <c r="B619" s="160" t="s">
        <v>1346</v>
      </c>
      <c r="C619" s="160" t="s">
        <v>97</v>
      </c>
      <c r="D619" s="25">
        <v>1</v>
      </c>
      <c r="E619" s="25">
        <v>0</v>
      </c>
      <c r="F619" s="25">
        <f t="shared" si="9"/>
        <v>1</v>
      </c>
      <c r="G619" s="25"/>
    </row>
    <row r="620" spans="1:7" ht="12.75">
      <c r="A620" s="160" t="s">
        <v>101</v>
      </c>
      <c r="B620" s="160" t="s">
        <v>1346</v>
      </c>
      <c r="C620" s="160" t="s">
        <v>102</v>
      </c>
      <c r="D620" s="25">
        <v>533000</v>
      </c>
      <c r="E620" s="25">
        <v>171861</v>
      </c>
      <c r="F620" s="25">
        <f t="shared" si="9"/>
        <v>361139</v>
      </c>
      <c r="G620" s="25"/>
    </row>
    <row r="621" spans="1:7" ht="12.75">
      <c r="A621" s="160" t="s">
        <v>103</v>
      </c>
      <c r="B621" s="160" t="s">
        <v>1346</v>
      </c>
      <c r="C621" s="160" t="s">
        <v>102</v>
      </c>
      <c r="D621" s="25">
        <v>1</v>
      </c>
      <c r="E621" s="25">
        <v>0</v>
      </c>
      <c r="F621" s="25">
        <f t="shared" si="9"/>
        <v>1</v>
      </c>
      <c r="G621" s="25"/>
    </row>
    <row r="622" spans="1:7" ht="12.75">
      <c r="A622" s="160" t="s">
        <v>104</v>
      </c>
      <c r="B622" s="160" t="s">
        <v>1346</v>
      </c>
      <c r="C622" s="160" t="s">
        <v>1166</v>
      </c>
      <c r="D622" s="25">
        <v>881000</v>
      </c>
      <c r="E622" s="25">
        <v>191747</v>
      </c>
      <c r="F622" s="25">
        <f t="shared" si="9"/>
        <v>689253</v>
      </c>
      <c r="G622" s="25"/>
    </row>
    <row r="623" spans="1:7" ht="12.75">
      <c r="A623" s="160" t="s">
        <v>105</v>
      </c>
      <c r="B623" s="160" t="s">
        <v>1346</v>
      </c>
      <c r="C623" s="160" t="s">
        <v>106</v>
      </c>
      <c r="D623" s="25">
        <v>235000</v>
      </c>
      <c r="E623" s="25">
        <v>75774</v>
      </c>
      <c r="F623" s="25">
        <f t="shared" si="9"/>
        <v>159226</v>
      </c>
      <c r="G623" s="25"/>
    </row>
    <row r="624" spans="1:7" ht="12.75">
      <c r="A624" s="160" t="s">
        <v>107</v>
      </c>
      <c r="B624" s="160" t="s">
        <v>1346</v>
      </c>
      <c r="C624" s="160" t="s">
        <v>106</v>
      </c>
      <c r="D624" s="25">
        <v>1</v>
      </c>
      <c r="E624" s="25">
        <v>0</v>
      </c>
      <c r="F624" s="25">
        <f t="shared" si="9"/>
        <v>1</v>
      </c>
      <c r="G624" s="25"/>
    </row>
    <row r="625" spans="1:7" ht="12.75">
      <c r="A625" s="160" t="s">
        <v>108</v>
      </c>
      <c r="B625" s="160" t="s">
        <v>1346</v>
      </c>
      <c r="C625" s="160" t="s">
        <v>106</v>
      </c>
      <c r="D625" s="25">
        <v>73000</v>
      </c>
      <c r="E625" s="25">
        <v>23538</v>
      </c>
      <c r="F625" s="25">
        <f t="shared" si="9"/>
        <v>49462</v>
      </c>
      <c r="G625" s="25"/>
    </row>
    <row r="626" spans="1:7" ht="12.75">
      <c r="A626" s="160" t="s">
        <v>109</v>
      </c>
      <c r="B626" s="160" t="s">
        <v>1346</v>
      </c>
      <c r="C626" s="160" t="s">
        <v>106</v>
      </c>
      <c r="D626" s="25">
        <v>1</v>
      </c>
      <c r="E626" s="25">
        <v>0</v>
      </c>
      <c r="F626" s="25">
        <f t="shared" si="9"/>
        <v>1</v>
      </c>
      <c r="G626" s="25"/>
    </row>
    <row r="627" spans="1:7" ht="12.75">
      <c r="A627" s="160" t="s">
        <v>110</v>
      </c>
      <c r="B627" s="160" t="s">
        <v>1346</v>
      </c>
      <c r="C627" s="160" t="s">
        <v>106</v>
      </c>
      <c r="D627" s="25">
        <v>125000</v>
      </c>
      <c r="E627" s="25">
        <v>40305</v>
      </c>
      <c r="F627" s="25">
        <f t="shared" si="9"/>
        <v>84695</v>
      </c>
      <c r="G627" s="25"/>
    </row>
    <row r="628" spans="1:7" ht="12.75">
      <c r="A628" s="160" t="s">
        <v>111</v>
      </c>
      <c r="B628" s="160" t="s">
        <v>1346</v>
      </c>
      <c r="C628" s="160" t="s">
        <v>106</v>
      </c>
      <c r="D628" s="25">
        <v>1</v>
      </c>
      <c r="E628" s="25">
        <v>0</v>
      </c>
      <c r="F628" s="25">
        <f t="shared" si="9"/>
        <v>1</v>
      </c>
      <c r="G628" s="25"/>
    </row>
    <row r="629" spans="1:7" ht="12.75">
      <c r="A629" s="160" t="s">
        <v>112</v>
      </c>
      <c r="B629" s="160" t="s">
        <v>1346</v>
      </c>
      <c r="C629" s="160" t="s">
        <v>113</v>
      </c>
      <c r="D629" s="25">
        <v>230000</v>
      </c>
      <c r="E629" s="25">
        <v>74154</v>
      </c>
      <c r="F629" s="25">
        <f t="shared" si="9"/>
        <v>155846</v>
      </c>
      <c r="G629" s="25"/>
    </row>
    <row r="630" spans="1:7" ht="12.75">
      <c r="A630" s="160" t="s">
        <v>114</v>
      </c>
      <c r="B630" s="160" t="s">
        <v>1346</v>
      </c>
      <c r="C630" s="160" t="s">
        <v>113</v>
      </c>
      <c r="D630" s="25">
        <v>1</v>
      </c>
      <c r="E630" s="25">
        <v>0</v>
      </c>
      <c r="F630" s="25">
        <f t="shared" si="9"/>
        <v>1</v>
      </c>
      <c r="G630" s="25"/>
    </row>
    <row r="631" spans="1:7" ht="12.75">
      <c r="A631" s="160" t="s">
        <v>115</v>
      </c>
      <c r="B631" s="160" t="s">
        <v>1346</v>
      </c>
      <c r="C631" s="160" t="s">
        <v>1175</v>
      </c>
      <c r="D631" s="25">
        <v>1096000</v>
      </c>
      <c r="E631" s="25">
        <v>238542</v>
      </c>
      <c r="F631" s="25">
        <f t="shared" si="9"/>
        <v>857458</v>
      </c>
      <c r="G631" s="25"/>
    </row>
    <row r="632" spans="1:7" ht="12.75">
      <c r="A632" s="160" t="s">
        <v>116</v>
      </c>
      <c r="B632" s="160" t="s">
        <v>1346</v>
      </c>
      <c r="C632" s="160" t="s">
        <v>117</v>
      </c>
      <c r="D632" s="25">
        <v>820000</v>
      </c>
      <c r="E632" s="25">
        <v>264410</v>
      </c>
      <c r="F632" s="25">
        <f t="shared" si="9"/>
        <v>555590</v>
      </c>
      <c r="G632" s="25"/>
    </row>
    <row r="633" spans="1:7" ht="12.75">
      <c r="A633" s="160" t="s">
        <v>118</v>
      </c>
      <c r="B633" s="160" t="s">
        <v>1346</v>
      </c>
      <c r="C633" s="160" t="s">
        <v>117</v>
      </c>
      <c r="D633" s="25">
        <v>1</v>
      </c>
      <c r="E633" s="25">
        <v>0</v>
      </c>
      <c r="F633" s="25">
        <f t="shared" si="9"/>
        <v>1</v>
      </c>
      <c r="G633" s="25"/>
    </row>
    <row r="634" spans="1:7" ht="12.75">
      <c r="A634" s="160" t="s">
        <v>119</v>
      </c>
      <c r="B634" s="160" t="s">
        <v>1346</v>
      </c>
      <c r="C634" s="160" t="s">
        <v>120</v>
      </c>
      <c r="D634" s="25">
        <v>940000</v>
      </c>
      <c r="E634" s="25">
        <v>303095</v>
      </c>
      <c r="F634" s="25">
        <f t="shared" si="9"/>
        <v>636905</v>
      </c>
      <c r="G634" s="25"/>
    </row>
    <row r="635" spans="1:7" ht="12.75">
      <c r="A635" s="160" t="s">
        <v>121</v>
      </c>
      <c r="B635" s="160" t="s">
        <v>1346</v>
      </c>
      <c r="C635" s="160" t="s">
        <v>120</v>
      </c>
      <c r="D635" s="25">
        <v>1</v>
      </c>
      <c r="E635" s="25">
        <v>0</v>
      </c>
      <c r="F635" s="25">
        <f t="shared" si="9"/>
        <v>1</v>
      </c>
      <c r="G635" s="25"/>
    </row>
    <row r="636" spans="1:7" ht="12.75">
      <c r="A636" s="160" t="s">
        <v>122</v>
      </c>
      <c r="B636" s="160" t="s">
        <v>1346</v>
      </c>
      <c r="C636" s="160" t="s">
        <v>123</v>
      </c>
      <c r="D636" s="25">
        <v>950000</v>
      </c>
      <c r="E636" s="25">
        <v>206766</v>
      </c>
      <c r="F636" s="25">
        <f t="shared" si="9"/>
        <v>743234</v>
      </c>
      <c r="G636" s="25"/>
    </row>
    <row r="637" spans="1:7" ht="12.75">
      <c r="A637" s="160" t="s">
        <v>124</v>
      </c>
      <c r="B637" s="160" t="s">
        <v>1346</v>
      </c>
      <c r="C637" s="160" t="s">
        <v>1183</v>
      </c>
      <c r="D637" s="25">
        <v>359000</v>
      </c>
      <c r="E637" s="25">
        <v>78141</v>
      </c>
      <c r="F637" s="25">
        <f t="shared" si="9"/>
        <v>280859</v>
      </c>
      <c r="G637" s="25"/>
    </row>
    <row r="638" spans="1:7" ht="12.75">
      <c r="A638" s="160" t="s">
        <v>125</v>
      </c>
      <c r="B638" s="160" t="s">
        <v>1346</v>
      </c>
      <c r="C638" s="160" t="s">
        <v>126</v>
      </c>
      <c r="D638" s="25">
        <v>860000</v>
      </c>
      <c r="E638" s="25">
        <v>225770</v>
      </c>
      <c r="F638" s="25">
        <f t="shared" si="9"/>
        <v>634230</v>
      </c>
      <c r="G638" s="25"/>
    </row>
    <row r="639" spans="1:7" ht="12.75">
      <c r="A639" s="160" t="s">
        <v>127</v>
      </c>
      <c r="B639" s="160" t="s">
        <v>1346</v>
      </c>
      <c r="C639" s="160" t="s">
        <v>126</v>
      </c>
      <c r="D639" s="25">
        <v>1421249</v>
      </c>
      <c r="E639" s="25">
        <v>385728</v>
      </c>
      <c r="F639" s="25">
        <f t="shared" si="9"/>
        <v>1035521</v>
      </c>
      <c r="G639" s="25"/>
    </row>
    <row r="640" spans="1:7" ht="12.75">
      <c r="A640" s="160" t="s">
        <v>128</v>
      </c>
      <c r="B640" s="160" t="s">
        <v>1346</v>
      </c>
      <c r="C640" s="160" t="s">
        <v>126</v>
      </c>
      <c r="D640" s="25">
        <v>375000</v>
      </c>
      <c r="E640" s="25">
        <v>87263</v>
      </c>
      <c r="F640" s="25">
        <f t="shared" si="9"/>
        <v>287737</v>
      </c>
      <c r="G640" s="25"/>
    </row>
    <row r="641" spans="1:7" ht="12.75">
      <c r="A641" s="160" t="s">
        <v>129</v>
      </c>
      <c r="B641" s="160" t="s">
        <v>1346</v>
      </c>
      <c r="C641" s="160" t="s">
        <v>130</v>
      </c>
      <c r="D641" s="25">
        <v>135382926</v>
      </c>
      <c r="E641" s="25">
        <v>15189293</v>
      </c>
      <c r="F641" s="25">
        <f t="shared" si="9"/>
        <v>120193633</v>
      </c>
      <c r="G641" s="25"/>
    </row>
    <row r="642" spans="1:7" ht="12.75">
      <c r="A642" s="160" t="s">
        <v>131</v>
      </c>
      <c r="B642" s="160" t="s">
        <v>1346</v>
      </c>
      <c r="C642" s="160" t="s">
        <v>132</v>
      </c>
      <c r="D642" s="25">
        <v>76870000</v>
      </c>
      <c r="E642" s="25">
        <v>8624436</v>
      </c>
      <c r="F642" s="25">
        <f t="shared" si="9"/>
        <v>68245564</v>
      </c>
      <c r="G642" s="25"/>
    </row>
    <row r="643" spans="1:7" ht="12.75">
      <c r="A643" s="160" t="s">
        <v>133</v>
      </c>
      <c r="B643" s="160" t="s">
        <v>1346</v>
      </c>
      <c r="C643" s="160" t="s">
        <v>134</v>
      </c>
      <c r="D643" s="25">
        <v>33354844</v>
      </c>
      <c r="E643" s="25">
        <v>3742245</v>
      </c>
      <c r="F643" s="25">
        <f t="shared" si="9"/>
        <v>29612599</v>
      </c>
      <c r="G643" s="25"/>
    </row>
    <row r="644" spans="1:7" ht="12.75">
      <c r="A644" s="160" t="s">
        <v>135</v>
      </c>
      <c r="B644" s="160" t="s">
        <v>1346</v>
      </c>
      <c r="C644" s="160" t="s">
        <v>136</v>
      </c>
      <c r="D644" s="25">
        <v>43813545</v>
      </c>
      <c r="E644" s="25">
        <v>4915661</v>
      </c>
      <c r="F644" s="25">
        <f aca="true" t="shared" si="10" ref="F644:F707">D644-E644</f>
        <v>38897884</v>
      </c>
      <c r="G644" s="25"/>
    </row>
    <row r="645" spans="1:7" ht="12.75">
      <c r="A645" s="160" t="s">
        <v>137</v>
      </c>
      <c r="B645" s="160" t="s">
        <v>1346</v>
      </c>
      <c r="C645" s="160" t="s">
        <v>138</v>
      </c>
      <c r="D645" s="25">
        <v>44654700</v>
      </c>
      <c r="E645" s="25">
        <v>5010037</v>
      </c>
      <c r="F645" s="25">
        <f t="shared" si="10"/>
        <v>39644663</v>
      </c>
      <c r="G645" s="25"/>
    </row>
    <row r="646" spans="1:7" ht="12.75">
      <c r="A646" s="160" t="s">
        <v>139</v>
      </c>
      <c r="B646" s="160" t="s">
        <v>1346</v>
      </c>
      <c r="C646" s="160" t="s">
        <v>140</v>
      </c>
      <c r="D646" s="25">
        <v>31631996</v>
      </c>
      <c r="E646" s="25">
        <v>3548954</v>
      </c>
      <c r="F646" s="25">
        <f t="shared" si="10"/>
        <v>28083042</v>
      </c>
      <c r="G646" s="25"/>
    </row>
    <row r="647" spans="1:7" ht="12.75">
      <c r="A647" s="160" t="s">
        <v>141</v>
      </c>
      <c r="B647" s="160" t="s">
        <v>1346</v>
      </c>
      <c r="C647" s="160" t="s">
        <v>142</v>
      </c>
      <c r="D647" s="25">
        <v>15461294</v>
      </c>
      <c r="E647" s="25">
        <v>1734681</v>
      </c>
      <c r="F647" s="25">
        <f t="shared" si="10"/>
        <v>13726613</v>
      </c>
      <c r="G647" s="25"/>
    </row>
    <row r="648" spans="1:7" ht="12.75">
      <c r="A648" s="160" t="s">
        <v>143</v>
      </c>
      <c r="B648" s="160" t="s">
        <v>1346</v>
      </c>
      <c r="C648" s="160" t="s">
        <v>144</v>
      </c>
      <c r="D648" s="25">
        <v>10387760</v>
      </c>
      <c r="E648" s="25">
        <v>1165458</v>
      </c>
      <c r="F648" s="25">
        <f t="shared" si="10"/>
        <v>9222302</v>
      </c>
      <c r="G648" s="25"/>
    </row>
    <row r="649" spans="1:7" ht="12.75">
      <c r="A649" s="160" t="s">
        <v>145</v>
      </c>
      <c r="B649" s="160" t="s">
        <v>1346</v>
      </c>
      <c r="C649" s="160" t="s">
        <v>146</v>
      </c>
      <c r="D649" s="25">
        <v>153244796</v>
      </c>
      <c r="E649" s="25">
        <v>17193311</v>
      </c>
      <c r="F649" s="25">
        <f t="shared" si="10"/>
        <v>136051485</v>
      </c>
      <c r="G649" s="25"/>
    </row>
    <row r="650" spans="1:7" ht="12.75">
      <c r="A650" s="160" t="s">
        <v>147</v>
      </c>
      <c r="B650" s="160" t="s">
        <v>1346</v>
      </c>
      <c r="C650" s="160" t="s">
        <v>148</v>
      </c>
      <c r="D650" s="25">
        <v>6715307</v>
      </c>
      <c r="E650" s="25">
        <v>753427</v>
      </c>
      <c r="F650" s="25">
        <f t="shared" si="10"/>
        <v>5961880</v>
      </c>
      <c r="G650" s="25"/>
    </row>
    <row r="651" spans="1:7" ht="12.75">
      <c r="A651" s="160" t="s">
        <v>149</v>
      </c>
      <c r="B651" s="160" t="s">
        <v>1346</v>
      </c>
      <c r="C651" s="160" t="s">
        <v>150</v>
      </c>
      <c r="D651" s="25">
        <v>19698740</v>
      </c>
      <c r="E651" s="25">
        <v>2210102</v>
      </c>
      <c r="F651" s="25">
        <f t="shared" si="10"/>
        <v>17488638</v>
      </c>
      <c r="G651" s="25"/>
    </row>
    <row r="652" spans="1:7" ht="12.75">
      <c r="A652" s="160" t="s">
        <v>151</v>
      </c>
      <c r="B652" s="160" t="s">
        <v>1346</v>
      </c>
      <c r="C652" s="160" t="s">
        <v>152</v>
      </c>
      <c r="D652" s="25">
        <v>1164000</v>
      </c>
      <c r="E652" s="25">
        <v>130595</v>
      </c>
      <c r="F652" s="25">
        <f t="shared" si="10"/>
        <v>1033405</v>
      </c>
      <c r="G652" s="25"/>
    </row>
    <row r="653" spans="1:7" ht="12.75">
      <c r="A653" s="160" t="s">
        <v>153</v>
      </c>
      <c r="B653" s="160" t="s">
        <v>1346</v>
      </c>
      <c r="C653" s="160" t="s">
        <v>154</v>
      </c>
      <c r="D653" s="25">
        <v>15556804</v>
      </c>
      <c r="E653" s="25">
        <v>1745396</v>
      </c>
      <c r="F653" s="25">
        <f t="shared" si="10"/>
        <v>13811408</v>
      </c>
      <c r="G653" s="25"/>
    </row>
    <row r="654" spans="1:7" ht="12.75">
      <c r="A654" s="160" t="s">
        <v>155</v>
      </c>
      <c r="B654" s="160" t="s">
        <v>1346</v>
      </c>
      <c r="C654" s="160" t="s">
        <v>156</v>
      </c>
      <c r="D654" s="25">
        <v>46898202</v>
      </c>
      <c r="E654" s="25">
        <v>5261749</v>
      </c>
      <c r="F654" s="25">
        <f t="shared" si="10"/>
        <v>41636453</v>
      </c>
      <c r="G654" s="25"/>
    </row>
    <row r="655" spans="1:7" ht="12.75">
      <c r="A655" s="160" t="s">
        <v>157</v>
      </c>
      <c r="B655" s="160" t="s">
        <v>1346</v>
      </c>
      <c r="C655" s="160" t="s">
        <v>158</v>
      </c>
      <c r="D655" s="25">
        <v>68457872</v>
      </c>
      <c r="E655" s="25">
        <v>7680635</v>
      </c>
      <c r="F655" s="25">
        <f t="shared" si="10"/>
        <v>60777237</v>
      </c>
      <c r="G655" s="25"/>
    </row>
    <row r="656" spans="1:7" ht="12.75">
      <c r="A656" s="160" t="s">
        <v>159</v>
      </c>
      <c r="B656" s="160" t="s">
        <v>1346</v>
      </c>
      <c r="C656" s="160" t="s">
        <v>160</v>
      </c>
      <c r="D656" s="25">
        <v>40426122</v>
      </c>
      <c r="E656" s="25">
        <v>4535612</v>
      </c>
      <c r="F656" s="25">
        <f t="shared" si="10"/>
        <v>35890510</v>
      </c>
      <c r="G656" s="25"/>
    </row>
    <row r="657" spans="1:7" ht="12.75">
      <c r="A657" s="160" t="s">
        <v>161</v>
      </c>
      <c r="B657" s="160" t="s">
        <v>1346</v>
      </c>
      <c r="C657" s="160" t="s">
        <v>162</v>
      </c>
      <c r="D657" s="25">
        <v>20539895</v>
      </c>
      <c r="E657" s="25">
        <v>2304472</v>
      </c>
      <c r="F657" s="25">
        <f t="shared" si="10"/>
        <v>18235423</v>
      </c>
      <c r="G657" s="25"/>
    </row>
    <row r="658" spans="1:7" ht="12.75">
      <c r="A658" s="160" t="s">
        <v>163</v>
      </c>
      <c r="B658" s="160" t="s">
        <v>1346</v>
      </c>
      <c r="C658" s="160" t="s">
        <v>164</v>
      </c>
      <c r="D658" s="25">
        <v>1506646</v>
      </c>
      <c r="E658" s="25">
        <v>95854</v>
      </c>
      <c r="F658" s="25">
        <f t="shared" si="10"/>
        <v>1410792</v>
      </c>
      <c r="G658" s="25"/>
    </row>
    <row r="659" spans="1:7" ht="12.75">
      <c r="A659" s="160" t="s">
        <v>165</v>
      </c>
      <c r="B659" s="160" t="s">
        <v>1346</v>
      </c>
      <c r="C659" s="160" t="s">
        <v>166</v>
      </c>
      <c r="D659" s="25">
        <v>39182124</v>
      </c>
      <c r="E659" s="25">
        <v>4396040</v>
      </c>
      <c r="F659" s="25">
        <f t="shared" si="10"/>
        <v>34786084</v>
      </c>
      <c r="G659" s="25"/>
    </row>
    <row r="660" spans="1:7" ht="12.75">
      <c r="A660" s="160" t="s">
        <v>167</v>
      </c>
      <c r="B660" s="160" t="s">
        <v>1346</v>
      </c>
      <c r="C660" s="160" t="s">
        <v>168</v>
      </c>
      <c r="D660" s="25">
        <v>1954572</v>
      </c>
      <c r="E660" s="25">
        <v>219293</v>
      </c>
      <c r="F660" s="25">
        <f t="shared" si="10"/>
        <v>1735279</v>
      </c>
      <c r="G660" s="25"/>
    </row>
    <row r="661" spans="1:7" ht="12.75">
      <c r="A661" s="160" t="s">
        <v>169</v>
      </c>
      <c r="B661" s="160" t="s">
        <v>1346</v>
      </c>
      <c r="C661" s="160" t="s">
        <v>170</v>
      </c>
      <c r="D661" s="25">
        <v>55543367</v>
      </c>
      <c r="E661" s="25">
        <v>6231692</v>
      </c>
      <c r="F661" s="25">
        <f t="shared" si="10"/>
        <v>49311675</v>
      </c>
      <c r="G661" s="25"/>
    </row>
    <row r="662" spans="1:7" ht="12.75">
      <c r="A662" s="160" t="s">
        <v>171</v>
      </c>
      <c r="B662" s="160" t="s">
        <v>1346</v>
      </c>
      <c r="C662" s="160" t="s">
        <v>172</v>
      </c>
      <c r="D662" s="25">
        <v>45845492</v>
      </c>
      <c r="E662" s="25">
        <v>5143636</v>
      </c>
      <c r="F662" s="25">
        <f t="shared" si="10"/>
        <v>40701856</v>
      </c>
      <c r="G662" s="25"/>
    </row>
    <row r="663" spans="1:7" ht="12.75">
      <c r="A663" s="160" t="s">
        <v>173</v>
      </c>
      <c r="B663" s="160" t="s">
        <v>1346</v>
      </c>
      <c r="C663" s="160" t="s">
        <v>174</v>
      </c>
      <c r="D663" s="25">
        <v>4174106</v>
      </c>
      <c r="E663" s="25">
        <v>468315</v>
      </c>
      <c r="F663" s="25">
        <f t="shared" si="10"/>
        <v>3705791</v>
      </c>
      <c r="G663" s="25"/>
    </row>
    <row r="664" spans="1:7" ht="12.75">
      <c r="A664" s="160" t="s">
        <v>175</v>
      </c>
      <c r="B664" s="160" t="s">
        <v>1346</v>
      </c>
      <c r="C664" s="160" t="s">
        <v>176</v>
      </c>
      <c r="D664" s="25">
        <v>53243858</v>
      </c>
      <c r="E664" s="25">
        <v>5973699</v>
      </c>
      <c r="F664" s="25">
        <f t="shared" si="10"/>
        <v>47270159</v>
      </c>
      <c r="G664" s="25"/>
    </row>
    <row r="665" spans="1:7" ht="12.75">
      <c r="A665" s="160" t="s">
        <v>177</v>
      </c>
      <c r="B665" s="160" t="s">
        <v>1346</v>
      </c>
      <c r="C665" s="160" t="s">
        <v>176</v>
      </c>
      <c r="D665" s="25">
        <v>952634</v>
      </c>
      <c r="E665" s="25">
        <v>106879</v>
      </c>
      <c r="F665" s="25">
        <f t="shared" si="10"/>
        <v>845755</v>
      </c>
      <c r="G665" s="25"/>
    </row>
    <row r="666" spans="1:7" ht="12.75">
      <c r="A666" s="160" t="s">
        <v>178</v>
      </c>
      <c r="B666" s="160" t="s">
        <v>1346</v>
      </c>
      <c r="C666" s="160" t="s">
        <v>179</v>
      </c>
      <c r="D666" s="25">
        <v>3220198</v>
      </c>
      <c r="E666" s="25">
        <v>864119</v>
      </c>
      <c r="F666" s="25">
        <f t="shared" si="10"/>
        <v>2356079</v>
      </c>
      <c r="G666" s="25"/>
    </row>
    <row r="667" spans="1:7" ht="12.75">
      <c r="A667" s="160" t="s">
        <v>180</v>
      </c>
      <c r="B667" s="160" t="s">
        <v>1346</v>
      </c>
      <c r="C667" s="160" t="s">
        <v>181</v>
      </c>
      <c r="D667" s="25">
        <v>351518</v>
      </c>
      <c r="E667" s="25">
        <v>144123</v>
      </c>
      <c r="F667" s="25">
        <f t="shared" si="10"/>
        <v>207395</v>
      </c>
      <c r="G667" s="25"/>
    </row>
    <row r="668" spans="1:7" ht="12.75">
      <c r="A668" s="160" t="s">
        <v>182</v>
      </c>
      <c r="B668" s="160" t="s">
        <v>1346</v>
      </c>
      <c r="C668" s="160" t="s">
        <v>183</v>
      </c>
      <c r="D668" s="25">
        <v>351518</v>
      </c>
      <c r="E668" s="25">
        <v>144123</v>
      </c>
      <c r="F668" s="25">
        <f t="shared" si="10"/>
        <v>207395</v>
      </c>
      <c r="G668" s="25"/>
    </row>
    <row r="669" spans="1:7" ht="12.75">
      <c r="A669" s="160" t="s">
        <v>184</v>
      </c>
      <c r="B669" s="160" t="s">
        <v>1346</v>
      </c>
      <c r="C669" s="160" t="s">
        <v>185</v>
      </c>
      <c r="D669" s="25">
        <v>351518</v>
      </c>
      <c r="E669" s="25">
        <v>144123</v>
      </c>
      <c r="F669" s="25">
        <f t="shared" si="10"/>
        <v>207395</v>
      </c>
      <c r="G669" s="25"/>
    </row>
    <row r="670" spans="1:7" ht="12.75">
      <c r="A670" s="160" t="s">
        <v>186</v>
      </c>
      <c r="B670" s="160" t="s">
        <v>1346</v>
      </c>
      <c r="C670" s="160" t="s">
        <v>187</v>
      </c>
      <c r="D670" s="25">
        <v>351518</v>
      </c>
      <c r="E670" s="25">
        <v>144123</v>
      </c>
      <c r="F670" s="25">
        <f t="shared" si="10"/>
        <v>207395</v>
      </c>
      <c r="G670" s="25"/>
    </row>
    <row r="671" spans="1:7" ht="12.75">
      <c r="A671" s="160" t="s">
        <v>188</v>
      </c>
      <c r="B671" s="160" t="s">
        <v>1346</v>
      </c>
      <c r="C671" s="160" t="s">
        <v>189</v>
      </c>
      <c r="D671" s="25">
        <v>351518</v>
      </c>
      <c r="E671" s="25">
        <v>144123</v>
      </c>
      <c r="F671" s="25">
        <f t="shared" si="10"/>
        <v>207395</v>
      </c>
      <c r="G671" s="25"/>
    </row>
    <row r="672" spans="1:7" ht="12.75">
      <c r="A672" s="160" t="s">
        <v>190</v>
      </c>
      <c r="B672" s="160" t="s">
        <v>1346</v>
      </c>
      <c r="C672" s="160" t="s">
        <v>191</v>
      </c>
      <c r="D672" s="25">
        <v>351517</v>
      </c>
      <c r="E672" s="25">
        <v>144123</v>
      </c>
      <c r="F672" s="25">
        <f t="shared" si="10"/>
        <v>207394</v>
      </c>
      <c r="G672" s="25"/>
    </row>
    <row r="673" spans="1:7" ht="12.75">
      <c r="A673" s="160" t="s">
        <v>192</v>
      </c>
      <c r="B673" s="160" t="s">
        <v>1346</v>
      </c>
      <c r="C673" s="160" t="s">
        <v>193</v>
      </c>
      <c r="D673" s="25">
        <v>351518</v>
      </c>
      <c r="E673" s="25">
        <v>144123</v>
      </c>
      <c r="F673" s="25">
        <f t="shared" si="10"/>
        <v>207395</v>
      </c>
      <c r="G673" s="25"/>
    </row>
    <row r="674" spans="1:7" ht="12.75">
      <c r="A674" s="160" t="s">
        <v>194</v>
      </c>
      <c r="B674" s="160" t="s">
        <v>1346</v>
      </c>
      <c r="C674" s="160" t="s">
        <v>195</v>
      </c>
      <c r="D674" s="25">
        <v>2460625</v>
      </c>
      <c r="E674" s="25">
        <v>1008866</v>
      </c>
      <c r="F674" s="25">
        <f t="shared" si="10"/>
        <v>1451759</v>
      </c>
      <c r="G674" s="25"/>
    </row>
    <row r="675" spans="1:7" ht="12.75">
      <c r="A675" s="160" t="s">
        <v>196</v>
      </c>
      <c r="B675" s="160" t="s">
        <v>1346</v>
      </c>
      <c r="C675" s="160" t="s">
        <v>197</v>
      </c>
      <c r="D675" s="25">
        <v>508000</v>
      </c>
      <c r="E675" s="25">
        <v>163800</v>
      </c>
      <c r="F675" s="25">
        <f t="shared" si="10"/>
        <v>344200</v>
      </c>
      <c r="G675" s="25"/>
    </row>
    <row r="676" spans="1:7" ht="12.75">
      <c r="A676" s="160" t="s">
        <v>198</v>
      </c>
      <c r="B676" s="160" t="s">
        <v>1346</v>
      </c>
      <c r="C676" s="160" t="s">
        <v>199</v>
      </c>
      <c r="D676" s="25">
        <v>10173139</v>
      </c>
      <c r="E676" s="25">
        <v>647213</v>
      </c>
      <c r="F676" s="25">
        <f t="shared" si="10"/>
        <v>9525926</v>
      </c>
      <c r="G676" s="25"/>
    </row>
    <row r="677" spans="1:7" ht="12.75">
      <c r="A677" s="160" t="s">
        <v>200</v>
      </c>
      <c r="B677" s="160" t="s">
        <v>1346</v>
      </c>
      <c r="C677" s="160" t="s">
        <v>201</v>
      </c>
      <c r="D677" s="25">
        <v>765000</v>
      </c>
      <c r="E677" s="25">
        <v>246670</v>
      </c>
      <c r="F677" s="25">
        <f t="shared" si="10"/>
        <v>518330</v>
      </c>
      <c r="G677" s="25"/>
    </row>
    <row r="678" spans="1:7" ht="12.75">
      <c r="A678" s="160" t="s">
        <v>202</v>
      </c>
      <c r="B678" s="160" t="s">
        <v>203</v>
      </c>
      <c r="C678" s="160" t="s">
        <v>204</v>
      </c>
      <c r="D678" s="25">
        <v>263000</v>
      </c>
      <c r="E678" s="25">
        <v>55372</v>
      </c>
      <c r="F678" s="25">
        <f t="shared" si="10"/>
        <v>207628</v>
      </c>
      <c r="G678" s="25"/>
    </row>
    <row r="679" spans="1:7" ht="12.75">
      <c r="A679" s="160" t="s">
        <v>205</v>
      </c>
      <c r="B679" s="160" t="s">
        <v>203</v>
      </c>
      <c r="C679" s="160" t="s">
        <v>1317</v>
      </c>
      <c r="D679" s="25">
        <v>113000</v>
      </c>
      <c r="E679" s="25">
        <v>23790</v>
      </c>
      <c r="F679" s="25">
        <f t="shared" si="10"/>
        <v>89210</v>
      </c>
      <c r="G679" s="25"/>
    </row>
    <row r="680" spans="1:7" ht="12.75">
      <c r="A680" s="160" t="s">
        <v>206</v>
      </c>
      <c r="B680" s="160" t="s">
        <v>203</v>
      </c>
      <c r="C680" s="160" t="s">
        <v>1200</v>
      </c>
      <c r="D680" s="25">
        <v>12161132</v>
      </c>
      <c r="E680" s="25">
        <v>2310491</v>
      </c>
      <c r="F680" s="25">
        <f t="shared" si="10"/>
        <v>9850641</v>
      </c>
      <c r="G680" s="25"/>
    </row>
    <row r="681" spans="1:7" ht="12.75">
      <c r="A681" s="160" t="s">
        <v>207</v>
      </c>
      <c r="B681" s="160" t="s">
        <v>203</v>
      </c>
      <c r="C681" s="160" t="s">
        <v>1208</v>
      </c>
      <c r="D681" s="25">
        <v>175000</v>
      </c>
      <c r="E681" s="25">
        <v>36844</v>
      </c>
      <c r="F681" s="25">
        <f t="shared" si="10"/>
        <v>138156</v>
      </c>
      <c r="G681" s="25"/>
    </row>
    <row r="682" spans="1:7" ht="12.75">
      <c r="A682" s="160" t="s">
        <v>208</v>
      </c>
      <c r="B682" s="160" t="s">
        <v>203</v>
      </c>
      <c r="C682" s="160" t="s">
        <v>1208</v>
      </c>
      <c r="D682" s="25">
        <v>131000</v>
      </c>
      <c r="E682" s="25">
        <v>27574</v>
      </c>
      <c r="F682" s="25">
        <f t="shared" si="10"/>
        <v>103426</v>
      </c>
      <c r="G682" s="25"/>
    </row>
    <row r="683" spans="1:7" ht="12.75">
      <c r="A683" s="160" t="s">
        <v>209</v>
      </c>
      <c r="B683" s="160" t="s">
        <v>203</v>
      </c>
      <c r="C683" s="160" t="s">
        <v>1208</v>
      </c>
      <c r="D683" s="25">
        <v>782000</v>
      </c>
      <c r="E683" s="25">
        <v>164633</v>
      </c>
      <c r="F683" s="25">
        <f t="shared" si="10"/>
        <v>617367</v>
      </c>
      <c r="G683" s="25"/>
    </row>
    <row r="684" spans="1:7" ht="12.75">
      <c r="A684" s="160" t="s">
        <v>210</v>
      </c>
      <c r="B684" s="160" t="s">
        <v>203</v>
      </c>
      <c r="C684" s="160" t="s">
        <v>1210</v>
      </c>
      <c r="D684" s="25">
        <v>912000</v>
      </c>
      <c r="E684" s="25">
        <v>192010</v>
      </c>
      <c r="F684" s="25">
        <f t="shared" si="10"/>
        <v>719990</v>
      </c>
      <c r="G684" s="25"/>
    </row>
    <row r="685" spans="1:7" ht="12.75">
      <c r="A685" s="160" t="s">
        <v>211</v>
      </c>
      <c r="B685" s="160" t="s">
        <v>203</v>
      </c>
      <c r="C685" s="160" t="s">
        <v>1249</v>
      </c>
      <c r="D685" s="25">
        <v>75000</v>
      </c>
      <c r="E685" s="25">
        <v>573</v>
      </c>
      <c r="F685" s="25">
        <f t="shared" si="10"/>
        <v>74427</v>
      </c>
      <c r="G685" s="25"/>
    </row>
    <row r="686" spans="1:7" ht="12.75">
      <c r="A686" s="160" t="s">
        <v>212</v>
      </c>
      <c r="B686" s="160" t="s">
        <v>203</v>
      </c>
      <c r="C686" s="160" t="s">
        <v>1249</v>
      </c>
      <c r="D686" s="25">
        <v>1</v>
      </c>
      <c r="E686" s="25">
        <v>0</v>
      </c>
      <c r="F686" s="25">
        <f t="shared" si="10"/>
        <v>1</v>
      </c>
      <c r="G686" s="25"/>
    </row>
    <row r="687" spans="1:7" ht="12.75">
      <c r="A687" s="160" t="s">
        <v>213</v>
      </c>
      <c r="B687" s="160" t="s">
        <v>214</v>
      </c>
      <c r="C687" s="160" t="s">
        <v>215</v>
      </c>
      <c r="D687" s="25">
        <v>1200000</v>
      </c>
      <c r="E687" s="25">
        <v>153078</v>
      </c>
      <c r="F687" s="25">
        <f t="shared" si="10"/>
        <v>1046922</v>
      </c>
      <c r="G687" s="25">
        <v>1046922</v>
      </c>
    </row>
    <row r="688" spans="1:7" ht="12.75">
      <c r="A688" s="160" t="s">
        <v>216</v>
      </c>
      <c r="B688" s="160" t="s">
        <v>214</v>
      </c>
      <c r="C688" s="160" t="s">
        <v>217</v>
      </c>
      <c r="D688" s="25">
        <v>562500</v>
      </c>
      <c r="E688" s="25">
        <v>77675</v>
      </c>
      <c r="F688" s="25">
        <f t="shared" si="10"/>
        <v>484825</v>
      </c>
      <c r="G688" s="25">
        <v>484825</v>
      </c>
    </row>
    <row r="689" spans="1:7" ht="12.75">
      <c r="A689" s="160" t="s">
        <v>218</v>
      </c>
      <c r="B689" s="160" t="s">
        <v>219</v>
      </c>
      <c r="C689" s="160" t="s">
        <v>220</v>
      </c>
      <c r="D689" s="25">
        <v>2870000</v>
      </c>
      <c r="E689" s="25">
        <v>150734</v>
      </c>
      <c r="F689" s="25">
        <f t="shared" si="10"/>
        <v>2719266</v>
      </c>
      <c r="G689" s="25"/>
    </row>
    <row r="690" spans="1:7" ht="12.75">
      <c r="A690" s="160" t="s">
        <v>221</v>
      </c>
      <c r="B690" s="160" t="s">
        <v>222</v>
      </c>
      <c r="C690" s="160" t="s">
        <v>130</v>
      </c>
      <c r="D690" s="25">
        <v>1</v>
      </c>
      <c r="E690" s="25">
        <v>1</v>
      </c>
      <c r="F690" s="25">
        <f t="shared" si="10"/>
        <v>0</v>
      </c>
      <c r="G690" s="25"/>
    </row>
    <row r="691" spans="1:7" ht="12.75">
      <c r="A691" s="160" t="s">
        <v>223</v>
      </c>
      <c r="B691" s="160" t="s">
        <v>222</v>
      </c>
      <c r="C691" s="160" t="s">
        <v>132</v>
      </c>
      <c r="D691" s="25">
        <v>1</v>
      </c>
      <c r="E691" s="25">
        <v>1</v>
      </c>
      <c r="F691" s="25">
        <f t="shared" si="10"/>
        <v>0</v>
      </c>
      <c r="G691" s="25"/>
    </row>
    <row r="692" spans="1:7" ht="12.75">
      <c r="A692" s="160" t="s">
        <v>224</v>
      </c>
      <c r="B692" s="160" t="s">
        <v>222</v>
      </c>
      <c r="C692" s="160" t="s">
        <v>134</v>
      </c>
      <c r="D692" s="25">
        <v>1</v>
      </c>
      <c r="E692" s="25">
        <v>1</v>
      </c>
      <c r="F692" s="25">
        <f t="shared" si="10"/>
        <v>0</v>
      </c>
      <c r="G692" s="25"/>
    </row>
    <row r="693" spans="1:7" ht="12.75">
      <c r="A693" s="160" t="s">
        <v>225</v>
      </c>
      <c r="B693" s="160" t="s">
        <v>222</v>
      </c>
      <c r="C693" s="160" t="s">
        <v>136</v>
      </c>
      <c r="D693" s="25">
        <v>1</v>
      </c>
      <c r="E693" s="25">
        <v>1</v>
      </c>
      <c r="F693" s="25">
        <f t="shared" si="10"/>
        <v>0</v>
      </c>
      <c r="G693" s="25"/>
    </row>
    <row r="694" spans="1:7" ht="12.75">
      <c r="A694" s="160" t="s">
        <v>226</v>
      </c>
      <c r="B694" s="160" t="s">
        <v>222</v>
      </c>
      <c r="C694" s="160" t="s">
        <v>140</v>
      </c>
      <c r="D694" s="25">
        <v>1</v>
      </c>
      <c r="E694" s="25">
        <v>1</v>
      </c>
      <c r="F694" s="25">
        <f t="shared" si="10"/>
        <v>0</v>
      </c>
      <c r="G694" s="25"/>
    </row>
    <row r="695" spans="1:7" ht="12.75">
      <c r="A695" s="160" t="s">
        <v>227</v>
      </c>
      <c r="B695" s="160" t="s">
        <v>222</v>
      </c>
      <c r="C695" s="160" t="s">
        <v>142</v>
      </c>
      <c r="D695" s="25">
        <v>1</v>
      </c>
      <c r="E695" s="25">
        <v>1</v>
      </c>
      <c r="F695" s="25">
        <f t="shared" si="10"/>
        <v>0</v>
      </c>
      <c r="G695" s="25"/>
    </row>
    <row r="696" spans="1:7" ht="12.75">
      <c r="A696" s="160" t="s">
        <v>228</v>
      </c>
      <c r="B696" s="160" t="s">
        <v>222</v>
      </c>
      <c r="C696" s="160" t="s">
        <v>144</v>
      </c>
      <c r="D696" s="25">
        <v>1</v>
      </c>
      <c r="E696" s="25">
        <v>1</v>
      </c>
      <c r="F696" s="25">
        <f t="shared" si="10"/>
        <v>0</v>
      </c>
      <c r="G696" s="25"/>
    </row>
    <row r="697" spans="1:7" ht="12.75">
      <c r="A697" s="160" t="s">
        <v>229</v>
      </c>
      <c r="B697" s="160" t="s">
        <v>222</v>
      </c>
      <c r="C697" s="160" t="s">
        <v>146</v>
      </c>
      <c r="D697" s="25">
        <v>1</v>
      </c>
      <c r="E697" s="25">
        <v>1</v>
      </c>
      <c r="F697" s="25">
        <f t="shared" si="10"/>
        <v>0</v>
      </c>
      <c r="G697" s="25"/>
    </row>
    <row r="698" spans="1:7" ht="12.75">
      <c r="A698" s="160" t="s">
        <v>230</v>
      </c>
      <c r="B698" s="160" t="s">
        <v>222</v>
      </c>
      <c r="C698" s="160" t="s">
        <v>148</v>
      </c>
      <c r="D698" s="25">
        <v>1</v>
      </c>
      <c r="E698" s="25">
        <v>1</v>
      </c>
      <c r="F698" s="25">
        <f t="shared" si="10"/>
        <v>0</v>
      </c>
      <c r="G698" s="25"/>
    </row>
    <row r="699" spans="1:7" ht="12.75">
      <c r="A699" s="160" t="s">
        <v>231</v>
      </c>
      <c r="B699" s="160" t="s">
        <v>222</v>
      </c>
      <c r="C699" s="160" t="s">
        <v>150</v>
      </c>
      <c r="D699" s="25">
        <v>1</v>
      </c>
      <c r="E699" s="25">
        <v>1</v>
      </c>
      <c r="F699" s="25">
        <f t="shared" si="10"/>
        <v>0</v>
      </c>
      <c r="G699" s="25"/>
    </row>
    <row r="700" spans="1:7" ht="12.75">
      <c r="A700" s="160" t="s">
        <v>232</v>
      </c>
      <c r="B700" s="160" t="s">
        <v>222</v>
      </c>
      <c r="C700" s="160" t="s">
        <v>152</v>
      </c>
      <c r="D700" s="25">
        <v>1</v>
      </c>
      <c r="E700" s="25">
        <v>1</v>
      </c>
      <c r="F700" s="25">
        <f t="shared" si="10"/>
        <v>0</v>
      </c>
      <c r="G700" s="25"/>
    </row>
    <row r="701" spans="1:7" ht="12.75">
      <c r="A701" s="160" t="s">
        <v>233</v>
      </c>
      <c r="B701" s="160" t="s">
        <v>222</v>
      </c>
      <c r="C701" s="160" t="s">
        <v>154</v>
      </c>
      <c r="D701" s="25">
        <v>1</v>
      </c>
      <c r="E701" s="25">
        <v>1</v>
      </c>
      <c r="F701" s="25">
        <f t="shared" si="10"/>
        <v>0</v>
      </c>
      <c r="G701" s="25"/>
    </row>
    <row r="702" spans="1:7" ht="12.75">
      <c r="A702" s="160" t="s">
        <v>234</v>
      </c>
      <c r="B702" s="160" t="s">
        <v>222</v>
      </c>
      <c r="C702" s="160" t="s">
        <v>156</v>
      </c>
      <c r="D702" s="25">
        <v>1</v>
      </c>
      <c r="E702" s="25">
        <v>1</v>
      </c>
      <c r="F702" s="25">
        <f t="shared" si="10"/>
        <v>0</v>
      </c>
      <c r="G702" s="25"/>
    </row>
    <row r="703" spans="1:7" ht="12.75">
      <c r="A703" s="160" t="s">
        <v>235</v>
      </c>
      <c r="B703" s="160" t="s">
        <v>222</v>
      </c>
      <c r="C703" s="160" t="s">
        <v>158</v>
      </c>
      <c r="D703" s="25">
        <v>1</v>
      </c>
      <c r="E703" s="25">
        <v>1</v>
      </c>
      <c r="F703" s="25">
        <f t="shared" si="10"/>
        <v>0</v>
      </c>
      <c r="G703" s="25"/>
    </row>
    <row r="704" spans="1:7" ht="12.75">
      <c r="A704" s="160" t="s">
        <v>236</v>
      </c>
      <c r="B704" s="160" t="s">
        <v>222</v>
      </c>
      <c r="C704" s="160" t="s">
        <v>160</v>
      </c>
      <c r="D704" s="25">
        <v>1</v>
      </c>
      <c r="E704" s="25">
        <v>1</v>
      </c>
      <c r="F704" s="25">
        <f t="shared" si="10"/>
        <v>0</v>
      </c>
      <c r="G704" s="25"/>
    </row>
    <row r="705" spans="1:7" ht="12.75">
      <c r="A705" s="160" t="s">
        <v>237</v>
      </c>
      <c r="B705" s="160" t="s">
        <v>222</v>
      </c>
      <c r="C705" s="160" t="s">
        <v>162</v>
      </c>
      <c r="D705" s="25">
        <v>1</v>
      </c>
      <c r="E705" s="25">
        <v>1</v>
      </c>
      <c r="F705" s="25">
        <f t="shared" si="10"/>
        <v>0</v>
      </c>
      <c r="G705" s="25"/>
    </row>
    <row r="706" spans="1:7" ht="12.75">
      <c r="A706" s="160" t="s">
        <v>238</v>
      </c>
      <c r="B706" s="160" t="s">
        <v>222</v>
      </c>
      <c r="C706" s="160" t="s">
        <v>166</v>
      </c>
      <c r="D706" s="25">
        <v>1</v>
      </c>
      <c r="E706" s="25">
        <v>1</v>
      </c>
      <c r="F706" s="25">
        <f t="shared" si="10"/>
        <v>0</v>
      </c>
      <c r="G706" s="25"/>
    </row>
    <row r="707" spans="1:7" ht="12.75">
      <c r="A707" s="160" t="s">
        <v>239</v>
      </c>
      <c r="B707" s="160" t="s">
        <v>222</v>
      </c>
      <c r="C707" s="160" t="s">
        <v>168</v>
      </c>
      <c r="D707" s="25">
        <v>1</v>
      </c>
      <c r="E707" s="25">
        <v>1</v>
      </c>
      <c r="F707" s="25">
        <f t="shared" si="10"/>
        <v>0</v>
      </c>
      <c r="G707" s="25"/>
    </row>
    <row r="708" spans="1:7" ht="12.75">
      <c r="A708" s="160" t="s">
        <v>240</v>
      </c>
      <c r="B708" s="160" t="s">
        <v>222</v>
      </c>
      <c r="C708" s="160" t="s">
        <v>170</v>
      </c>
      <c r="D708" s="25">
        <v>1</v>
      </c>
      <c r="E708" s="25">
        <v>1</v>
      </c>
      <c r="F708" s="25">
        <f aca="true" t="shared" si="11" ref="F708:F721">D708-E708</f>
        <v>0</v>
      </c>
      <c r="G708" s="25"/>
    </row>
    <row r="709" spans="1:7" ht="12.75">
      <c r="A709" s="160" t="s">
        <v>241</v>
      </c>
      <c r="B709" s="160" t="s">
        <v>222</v>
      </c>
      <c r="C709" s="160" t="s">
        <v>174</v>
      </c>
      <c r="D709" s="25">
        <v>1</v>
      </c>
      <c r="E709" s="25">
        <v>1</v>
      </c>
      <c r="F709" s="25">
        <f t="shared" si="11"/>
        <v>0</v>
      </c>
      <c r="G709" s="25"/>
    </row>
    <row r="710" spans="1:7" ht="12.75">
      <c r="A710" s="160" t="s">
        <v>242</v>
      </c>
      <c r="B710" s="160" t="s">
        <v>222</v>
      </c>
      <c r="C710" s="160" t="s">
        <v>176</v>
      </c>
      <c r="D710" s="25">
        <v>1</v>
      </c>
      <c r="E710" s="25">
        <v>1</v>
      </c>
      <c r="F710" s="25">
        <f t="shared" si="11"/>
        <v>0</v>
      </c>
      <c r="G710" s="25"/>
    </row>
    <row r="711" spans="1:7" ht="12.75">
      <c r="A711" s="160" t="s">
        <v>243</v>
      </c>
      <c r="B711" s="160" t="s">
        <v>222</v>
      </c>
      <c r="C711" s="160" t="s">
        <v>176</v>
      </c>
      <c r="D711" s="25">
        <v>1</v>
      </c>
      <c r="E711" s="25">
        <v>1</v>
      </c>
      <c r="F711" s="25">
        <f t="shared" si="11"/>
        <v>0</v>
      </c>
      <c r="G711" s="25"/>
    </row>
    <row r="712" spans="1:7" ht="12.75">
      <c r="A712" s="160" t="s">
        <v>244</v>
      </c>
      <c r="B712" s="160" t="s">
        <v>222</v>
      </c>
      <c r="C712" s="160" t="s">
        <v>179</v>
      </c>
      <c r="D712" s="25">
        <v>1</v>
      </c>
      <c r="E712" s="25">
        <v>1</v>
      </c>
      <c r="F712" s="25">
        <f t="shared" si="11"/>
        <v>0</v>
      </c>
      <c r="G712" s="25"/>
    </row>
    <row r="713" spans="1:7" ht="12.75">
      <c r="A713" s="160" t="s">
        <v>245</v>
      </c>
      <c r="B713" s="160" t="s">
        <v>222</v>
      </c>
      <c r="C713" s="160" t="s">
        <v>181</v>
      </c>
      <c r="D713" s="25">
        <v>1</v>
      </c>
      <c r="E713" s="25">
        <v>1</v>
      </c>
      <c r="F713" s="25">
        <f t="shared" si="11"/>
        <v>0</v>
      </c>
      <c r="G713" s="25"/>
    </row>
    <row r="714" spans="1:7" ht="12.75">
      <c r="A714" s="160" t="s">
        <v>246</v>
      </c>
      <c r="B714" s="160" t="s">
        <v>222</v>
      </c>
      <c r="C714" s="160" t="s">
        <v>183</v>
      </c>
      <c r="D714" s="25">
        <v>1</v>
      </c>
      <c r="E714" s="25">
        <v>1</v>
      </c>
      <c r="F714" s="25">
        <f t="shared" si="11"/>
        <v>0</v>
      </c>
      <c r="G714" s="25"/>
    </row>
    <row r="715" spans="1:7" ht="12.75">
      <c r="A715" s="160" t="s">
        <v>247</v>
      </c>
      <c r="B715" s="160" t="s">
        <v>222</v>
      </c>
      <c r="C715" s="160" t="s">
        <v>185</v>
      </c>
      <c r="D715" s="25">
        <v>1</v>
      </c>
      <c r="E715" s="25">
        <v>1</v>
      </c>
      <c r="F715" s="25">
        <f t="shared" si="11"/>
        <v>0</v>
      </c>
      <c r="G715" s="25"/>
    </row>
    <row r="716" spans="1:7" ht="12.75">
      <c r="A716" s="160" t="s">
        <v>248</v>
      </c>
      <c r="B716" s="160" t="s">
        <v>222</v>
      </c>
      <c r="C716" s="160" t="s">
        <v>187</v>
      </c>
      <c r="D716" s="25">
        <v>1</v>
      </c>
      <c r="E716" s="25">
        <v>1</v>
      </c>
      <c r="F716" s="25">
        <f t="shared" si="11"/>
        <v>0</v>
      </c>
      <c r="G716" s="25"/>
    </row>
    <row r="717" spans="1:7" ht="12.75">
      <c r="A717" s="160" t="s">
        <v>249</v>
      </c>
      <c r="B717" s="160" t="s">
        <v>222</v>
      </c>
      <c r="C717" s="160" t="s">
        <v>189</v>
      </c>
      <c r="D717" s="25">
        <v>1</v>
      </c>
      <c r="E717" s="25">
        <v>1</v>
      </c>
      <c r="F717" s="25">
        <f t="shared" si="11"/>
        <v>0</v>
      </c>
      <c r="G717" s="25"/>
    </row>
    <row r="718" spans="1:7" ht="12.75">
      <c r="A718" s="160" t="s">
        <v>250</v>
      </c>
      <c r="B718" s="160" t="s">
        <v>222</v>
      </c>
      <c r="C718" s="160" t="s">
        <v>191</v>
      </c>
      <c r="D718" s="25">
        <v>1</v>
      </c>
      <c r="E718" s="25">
        <v>1</v>
      </c>
      <c r="F718" s="25">
        <f t="shared" si="11"/>
        <v>0</v>
      </c>
      <c r="G718" s="25"/>
    </row>
    <row r="719" spans="1:7" ht="12.75">
      <c r="A719" s="160" t="s">
        <v>251</v>
      </c>
      <c r="B719" s="160" t="s">
        <v>222</v>
      </c>
      <c r="C719" s="160" t="s">
        <v>193</v>
      </c>
      <c r="D719" s="25">
        <v>1</v>
      </c>
      <c r="E719" s="25">
        <v>1</v>
      </c>
      <c r="F719" s="25">
        <f t="shared" si="11"/>
        <v>0</v>
      </c>
      <c r="G719" s="25"/>
    </row>
    <row r="720" spans="1:7" ht="12.75">
      <c r="A720" s="160" t="s">
        <v>252</v>
      </c>
      <c r="B720" s="160" t="s">
        <v>222</v>
      </c>
      <c r="C720" s="160" t="s">
        <v>195</v>
      </c>
      <c r="D720" s="25">
        <v>1</v>
      </c>
      <c r="E720" s="25">
        <v>1</v>
      </c>
      <c r="F720" s="25">
        <f t="shared" si="11"/>
        <v>0</v>
      </c>
      <c r="G720" s="25"/>
    </row>
    <row r="721" spans="1:7" ht="12.75">
      <c r="A721" s="160" t="s">
        <v>253</v>
      </c>
      <c r="B721" s="160" t="s">
        <v>222</v>
      </c>
      <c r="C721" s="160" t="s">
        <v>199</v>
      </c>
      <c r="D721" s="25">
        <v>1</v>
      </c>
      <c r="E721" s="25">
        <v>1</v>
      </c>
      <c r="F721" s="25">
        <f t="shared" si="11"/>
        <v>0</v>
      </c>
      <c r="G721" s="25"/>
    </row>
    <row r="722" spans="1:7" ht="12.75">
      <c r="A722" s="161"/>
      <c r="B722" s="161"/>
      <c r="C722" s="161" t="s">
        <v>379</v>
      </c>
      <c r="D722" s="158">
        <f>SUM(D3:D721)</f>
        <v>1912182195</v>
      </c>
      <c r="E722" s="158">
        <f>SUM(E3:E721)</f>
        <v>247811972</v>
      </c>
      <c r="F722" s="158">
        <f>D722-E722</f>
        <v>1664370223</v>
      </c>
      <c r="G722" s="158">
        <f>SUM(G3:G721)</f>
        <v>138478000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94"/>
  <sheetViews>
    <sheetView zoomScale="90" zoomScaleNormal="90" zoomScaleSheetLayoutView="90" zoomScalePageLayoutView="0" workbookViewId="0" topLeftCell="A1">
      <pane ySplit="6" topLeftCell="A124" activePane="bottomLeft" state="frozen"/>
      <selection pane="topLeft" activeCell="B44" sqref="B44"/>
      <selection pane="bottomLeft" activeCell="P126" sqref="P126"/>
    </sheetView>
  </sheetViews>
  <sheetFormatPr defaultColWidth="9.140625" defaultRowHeight="12.75"/>
  <cols>
    <col min="1" max="1" width="8.57421875" style="74" customWidth="1"/>
    <col min="2" max="2" width="7.421875" style="120" customWidth="1"/>
    <col min="3" max="3" width="35.57421875" style="1" customWidth="1"/>
    <col min="4" max="4" width="10.421875" style="3" customWidth="1"/>
    <col min="5" max="5" width="12.8515625" style="3" hidden="1" customWidth="1"/>
    <col min="6" max="6" width="10.28125" style="3" customWidth="1"/>
    <col min="7" max="7" width="8.28125" style="3" customWidth="1"/>
    <col min="8" max="9" width="9.8515625" style="3" customWidth="1"/>
    <col min="10" max="10" width="12.8515625" style="3" hidden="1" customWidth="1"/>
    <col min="11" max="11" width="10.28125" style="3" customWidth="1"/>
    <col min="12" max="12" width="10.140625" style="3" customWidth="1"/>
    <col min="13" max="13" width="11.421875" style="3" customWidth="1"/>
    <col min="14" max="79" width="9.140625" style="221" customWidth="1"/>
  </cols>
  <sheetData>
    <row r="1" spans="9:13" ht="12.75">
      <c r="I1" s="93"/>
      <c r="J1" s="93"/>
      <c r="K1" s="93"/>
      <c r="L1" s="93"/>
      <c r="M1" s="93" t="s">
        <v>708</v>
      </c>
    </row>
    <row r="2" spans="1:13" ht="12.75">
      <c r="A2" s="246" t="s">
        <v>304</v>
      </c>
      <c r="B2" s="246"/>
      <c r="C2" s="246"/>
      <c r="D2" s="246"/>
      <c r="E2" s="246"/>
      <c r="F2" s="246"/>
      <c r="G2" s="246"/>
      <c r="H2" s="246"/>
      <c r="I2" s="246"/>
      <c r="J2" s="248"/>
      <c r="K2" s="248"/>
      <c r="L2" s="221"/>
      <c r="M2" s="221"/>
    </row>
    <row r="3" spans="1:13" ht="12.75">
      <c r="A3" s="246" t="s">
        <v>1416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1"/>
      <c r="M3" s="221"/>
    </row>
    <row r="4" spans="3:13" ht="12.75">
      <c r="C4" s="45"/>
      <c r="K4" s="190"/>
      <c r="L4" s="190"/>
      <c r="M4" s="190" t="s">
        <v>462</v>
      </c>
    </row>
    <row r="5" spans="1:13" ht="12.75" customHeight="1">
      <c r="A5" s="259" t="s">
        <v>451</v>
      </c>
      <c r="B5" s="261" t="s">
        <v>721</v>
      </c>
      <c r="C5" s="251" t="s">
        <v>453</v>
      </c>
      <c r="D5" s="263" t="s">
        <v>305</v>
      </c>
      <c r="E5" s="264"/>
      <c r="F5" s="264"/>
      <c r="G5" s="264"/>
      <c r="H5" s="265"/>
      <c r="I5" s="266" t="s">
        <v>306</v>
      </c>
      <c r="J5" s="266"/>
      <c r="K5" s="266"/>
      <c r="L5" s="266"/>
      <c r="M5" s="266"/>
    </row>
    <row r="6" spans="1:13" ht="22.5">
      <c r="A6" s="260"/>
      <c r="B6" s="262"/>
      <c r="C6" s="252"/>
      <c r="D6" s="189" t="s">
        <v>307</v>
      </c>
      <c r="E6" s="189" t="s">
        <v>1414</v>
      </c>
      <c r="F6" s="243" t="s">
        <v>1413</v>
      </c>
      <c r="G6" s="243" t="s">
        <v>1414</v>
      </c>
      <c r="H6" s="243" t="s">
        <v>1413</v>
      </c>
      <c r="I6" s="189" t="s">
        <v>307</v>
      </c>
      <c r="J6" s="243" t="s">
        <v>1411</v>
      </c>
      <c r="K6" s="243" t="s">
        <v>1413</v>
      </c>
      <c r="L6" s="243" t="s">
        <v>1411</v>
      </c>
      <c r="M6" s="243" t="s">
        <v>1413</v>
      </c>
    </row>
    <row r="7" spans="1:13" ht="12.75">
      <c r="A7" s="23"/>
      <c r="B7" s="121"/>
      <c r="C7" s="47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79" s="194" customFormat="1" ht="17.25" customHeight="1">
      <c r="A8" s="191"/>
      <c r="B8" s="192" t="s">
        <v>722</v>
      </c>
      <c r="C8" s="195" t="s">
        <v>719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</row>
    <row r="9" spans="1:13" ht="12.75">
      <c r="A9" s="23"/>
      <c r="B9" s="121"/>
      <c r="C9" s="4" t="s">
        <v>309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15" t="s">
        <v>471</v>
      </c>
      <c r="B10" s="121"/>
      <c r="C10" s="2" t="s">
        <v>321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23" t="s">
        <v>484</v>
      </c>
      <c r="B11" s="121"/>
      <c r="C11" s="51" t="s">
        <v>323</v>
      </c>
      <c r="D11" s="33">
        <v>460</v>
      </c>
      <c r="E11" s="33"/>
      <c r="F11" s="33">
        <f>D11+E11</f>
        <v>460</v>
      </c>
      <c r="G11" s="33"/>
      <c r="H11" s="33">
        <f>F11+G11</f>
        <v>460</v>
      </c>
      <c r="I11" s="33"/>
      <c r="J11" s="33"/>
      <c r="K11" s="33"/>
      <c r="L11" s="33"/>
      <c r="M11" s="33"/>
    </row>
    <row r="12" spans="1:13" ht="12.75">
      <c r="A12" s="23" t="s">
        <v>466</v>
      </c>
      <c r="B12" s="121"/>
      <c r="C12" s="58" t="s">
        <v>467</v>
      </c>
      <c r="D12" s="33">
        <v>124</v>
      </c>
      <c r="E12" s="33"/>
      <c r="F12" s="33">
        <f>D12+E12</f>
        <v>124</v>
      </c>
      <c r="G12" s="33"/>
      <c r="H12" s="33">
        <f>F12+G12</f>
        <v>124</v>
      </c>
      <c r="I12" s="33"/>
      <c r="J12" s="33"/>
      <c r="K12" s="33"/>
      <c r="L12" s="33"/>
      <c r="M12" s="33"/>
    </row>
    <row r="13" spans="1:13" ht="12.75">
      <c r="A13" s="23"/>
      <c r="B13" s="121"/>
      <c r="C13" s="2" t="s">
        <v>347</v>
      </c>
      <c r="D13" s="34">
        <f>SUM(D11:D12)</f>
        <v>584</v>
      </c>
      <c r="E13" s="34">
        <f>SUM(E11:E12)</f>
        <v>0</v>
      </c>
      <c r="F13" s="34">
        <f>SUM(F11:F12)</f>
        <v>584</v>
      </c>
      <c r="G13" s="34">
        <f>SUM(G11:G12)</f>
        <v>0</v>
      </c>
      <c r="H13" s="34">
        <f>SUM(H11:H12)</f>
        <v>584</v>
      </c>
      <c r="I13" s="33"/>
      <c r="J13" s="33"/>
      <c r="K13" s="33"/>
      <c r="L13" s="33"/>
      <c r="M13" s="33"/>
    </row>
    <row r="14" spans="1:13" ht="12.75">
      <c r="A14" s="23"/>
      <c r="B14" s="121"/>
      <c r="C14" s="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79" s="194" customFormat="1" ht="17.25" customHeight="1">
      <c r="A15" s="191"/>
      <c r="B15" s="192" t="s">
        <v>723</v>
      </c>
      <c r="C15" s="195" t="s">
        <v>720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</row>
    <row r="16" spans="1:13" ht="12.75">
      <c r="A16" s="23"/>
      <c r="B16" s="121"/>
      <c r="C16" s="4" t="s">
        <v>309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15" t="s">
        <v>471</v>
      </c>
      <c r="B17" s="121"/>
      <c r="C17" s="2" t="s">
        <v>321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23" t="s">
        <v>484</v>
      </c>
      <c r="B18" s="121"/>
      <c r="C18" s="51" t="s">
        <v>323</v>
      </c>
      <c r="D18" s="33">
        <v>178</v>
      </c>
      <c r="E18" s="33"/>
      <c r="F18" s="33">
        <f>D18+E18</f>
        <v>178</v>
      </c>
      <c r="G18" s="33"/>
      <c r="H18" s="33">
        <f>F18+G18</f>
        <v>178</v>
      </c>
      <c r="I18" s="33"/>
      <c r="J18" s="33"/>
      <c r="K18" s="33"/>
      <c r="L18" s="33"/>
      <c r="M18" s="33"/>
    </row>
    <row r="19" spans="1:13" ht="12.75">
      <c r="A19" s="23" t="s">
        <v>466</v>
      </c>
      <c r="B19" s="121"/>
      <c r="C19" s="58" t="s">
        <v>467</v>
      </c>
      <c r="D19" s="33">
        <v>187</v>
      </c>
      <c r="E19" s="33"/>
      <c r="F19" s="33">
        <f>D19+E19</f>
        <v>187</v>
      </c>
      <c r="G19" s="33"/>
      <c r="H19" s="33">
        <f>F19+G19</f>
        <v>187</v>
      </c>
      <c r="I19" s="33"/>
      <c r="J19" s="33"/>
      <c r="K19" s="33"/>
      <c r="L19" s="33"/>
      <c r="M19" s="33"/>
    </row>
    <row r="20" spans="1:13" ht="12.75">
      <c r="A20" s="23"/>
      <c r="B20" s="121"/>
      <c r="C20" s="2" t="s">
        <v>347</v>
      </c>
      <c r="D20" s="34">
        <f>SUM(D18:D19)</f>
        <v>365</v>
      </c>
      <c r="E20" s="34">
        <f>SUM(E18:E19)</f>
        <v>0</v>
      </c>
      <c r="F20" s="34">
        <f>SUM(F18:F19)</f>
        <v>365</v>
      </c>
      <c r="G20" s="34"/>
      <c r="H20" s="34">
        <f>SUM(H18:H19)</f>
        <v>365</v>
      </c>
      <c r="I20" s="33"/>
      <c r="J20" s="33"/>
      <c r="K20" s="33"/>
      <c r="L20" s="33"/>
      <c r="M20" s="33"/>
    </row>
    <row r="21" spans="1:13" ht="12.75">
      <c r="A21" s="23"/>
      <c r="B21" s="121"/>
      <c r="C21" s="2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79" s="194" customFormat="1" ht="17.25" customHeight="1">
      <c r="A22" s="191"/>
      <c r="B22" s="192" t="s">
        <v>724</v>
      </c>
      <c r="C22" s="195" t="s">
        <v>714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</row>
    <row r="23" spans="1:13" ht="12.75">
      <c r="A23" s="23"/>
      <c r="B23" s="121"/>
      <c r="C23" s="4" t="s">
        <v>309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15" t="s">
        <v>472</v>
      </c>
      <c r="B24" s="121"/>
      <c r="C24" s="2" t="s">
        <v>310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23" t="s">
        <v>469</v>
      </c>
      <c r="B25" s="121"/>
      <c r="C25" s="58" t="s">
        <v>310</v>
      </c>
      <c r="D25" s="33"/>
      <c r="E25" s="33"/>
      <c r="F25" s="33"/>
      <c r="G25" s="33"/>
      <c r="H25" s="33"/>
      <c r="I25" s="33">
        <v>2000</v>
      </c>
      <c r="J25" s="33"/>
      <c r="K25" s="33">
        <f>I25+J25</f>
        <v>2000</v>
      </c>
      <c r="L25" s="33"/>
      <c r="M25" s="33">
        <f>K25+L25</f>
        <v>2000</v>
      </c>
    </row>
    <row r="26" spans="1:13" ht="12.75">
      <c r="A26" s="23"/>
      <c r="B26" s="121"/>
      <c r="C26" s="57" t="s">
        <v>347</v>
      </c>
      <c r="D26" s="34"/>
      <c r="E26" s="34"/>
      <c r="F26" s="34"/>
      <c r="G26" s="34"/>
      <c r="H26" s="34"/>
      <c r="I26" s="34">
        <f>SUM(I25)</f>
        <v>2000</v>
      </c>
      <c r="J26" s="34">
        <f>SUM(J25)</f>
        <v>0</v>
      </c>
      <c r="K26" s="34">
        <f>SUM(K25)</f>
        <v>2000</v>
      </c>
      <c r="L26" s="34">
        <f>SUM(L25)</f>
        <v>0</v>
      </c>
      <c r="M26" s="34">
        <f>SUM(M25)</f>
        <v>2000</v>
      </c>
    </row>
    <row r="27" spans="1:13" ht="12.75">
      <c r="A27" s="23"/>
      <c r="B27" s="121"/>
      <c r="C27" s="51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79" s="194" customFormat="1" ht="17.25" customHeight="1">
      <c r="A28" s="191"/>
      <c r="B28" s="192" t="s">
        <v>725</v>
      </c>
      <c r="C28" s="195" t="s">
        <v>715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</row>
    <row r="29" spans="1:13" ht="12.75">
      <c r="A29" s="23"/>
      <c r="B29" s="121"/>
      <c r="C29" s="4" t="s">
        <v>309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15" t="s">
        <v>472</v>
      </c>
      <c r="B30" s="121"/>
      <c r="C30" s="2" t="s">
        <v>310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23" t="s">
        <v>578</v>
      </c>
      <c r="B31" s="121"/>
      <c r="C31" s="58" t="s">
        <v>579</v>
      </c>
      <c r="D31" s="33"/>
      <c r="E31" s="33"/>
      <c r="F31" s="33"/>
      <c r="G31" s="33"/>
      <c r="H31" s="33"/>
      <c r="I31" s="33">
        <v>4235</v>
      </c>
      <c r="J31" s="33"/>
      <c r="K31" s="33">
        <f>I31+J31</f>
        <v>4235</v>
      </c>
      <c r="L31" s="33"/>
      <c r="M31" s="33">
        <f>K31+L31</f>
        <v>4235</v>
      </c>
    </row>
    <row r="32" spans="1:13" ht="12.75">
      <c r="A32" s="23"/>
      <c r="B32" s="121"/>
      <c r="C32" s="2" t="s">
        <v>347</v>
      </c>
      <c r="D32" s="33"/>
      <c r="E32" s="33"/>
      <c r="F32" s="33"/>
      <c r="G32" s="33"/>
      <c r="H32" s="33"/>
      <c r="I32" s="34">
        <f>SUM(I27:I31)</f>
        <v>4235</v>
      </c>
      <c r="J32" s="34">
        <f>SUM(J27:J31)</f>
        <v>0</v>
      </c>
      <c r="K32" s="34">
        <f>SUM(K27:K31)</f>
        <v>4235</v>
      </c>
      <c r="L32" s="34">
        <f>SUM(L27:L31)</f>
        <v>0</v>
      </c>
      <c r="M32" s="34">
        <f>SUM(M27:M31)</f>
        <v>4235</v>
      </c>
    </row>
    <row r="33" spans="1:13" ht="12.75">
      <c r="A33" s="23"/>
      <c r="B33" s="121"/>
      <c r="C33" s="2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79" s="194" customFormat="1" ht="17.25" customHeight="1">
      <c r="A34" s="191"/>
      <c r="B34" s="192" t="s">
        <v>726</v>
      </c>
      <c r="C34" s="195" t="s">
        <v>727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</row>
    <row r="35" spans="1:13" ht="12.75">
      <c r="A35" s="23"/>
      <c r="B35" s="121"/>
      <c r="C35" s="4" t="s">
        <v>309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15" t="s">
        <v>471</v>
      </c>
      <c r="B36" s="121"/>
      <c r="C36" s="2" t="s">
        <v>321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23" t="s">
        <v>484</v>
      </c>
      <c r="B37" s="121"/>
      <c r="C37" s="51" t="s">
        <v>323</v>
      </c>
      <c r="D37" s="33"/>
      <c r="E37" s="33"/>
      <c r="F37" s="33">
        <f>D37+E37</f>
        <v>0</v>
      </c>
      <c r="G37" s="33"/>
      <c r="H37" s="33">
        <f>F37+G37</f>
        <v>0</v>
      </c>
      <c r="I37" s="33"/>
      <c r="J37" s="33"/>
      <c r="K37" s="33"/>
      <c r="L37" s="33"/>
      <c r="M37" s="33"/>
    </row>
    <row r="38" spans="1:13" ht="12.75">
      <c r="A38" s="23" t="s">
        <v>466</v>
      </c>
      <c r="B38" s="121"/>
      <c r="C38" s="58" t="s">
        <v>467</v>
      </c>
      <c r="D38" s="33"/>
      <c r="E38" s="33"/>
      <c r="F38" s="33">
        <f>D38+E38</f>
        <v>0</v>
      </c>
      <c r="G38" s="33"/>
      <c r="H38" s="33">
        <f>F38+G38</f>
        <v>0</v>
      </c>
      <c r="I38" s="33"/>
      <c r="J38" s="33"/>
      <c r="K38" s="33"/>
      <c r="L38" s="33"/>
      <c r="M38" s="33"/>
    </row>
    <row r="39" spans="1:13" ht="12.75">
      <c r="A39" s="23"/>
      <c r="B39" s="121"/>
      <c r="C39" s="2" t="s">
        <v>347</v>
      </c>
      <c r="D39" s="34">
        <f>SUM(D37:D38)</f>
        <v>0</v>
      </c>
      <c r="E39" s="34">
        <f>SUM(E37:E38)</f>
        <v>0</v>
      </c>
      <c r="F39" s="34">
        <f>SUM(F37:F38)</f>
        <v>0</v>
      </c>
      <c r="G39" s="34"/>
      <c r="H39" s="34">
        <f>SUM(H37:H38)</f>
        <v>0</v>
      </c>
      <c r="I39" s="33"/>
      <c r="J39" s="33"/>
      <c r="K39" s="33"/>
      <c r="L39" s="33"/>
      <c r="M39" s="33"/>
    </row>
    <row r="40" spans="1:13" ht="12.75">
      <c r="A40" s="23"/>
      <c r="B40" s="121"/>
      <c r="C40" s="2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79" s="194" customFormat="1" ht="28.5" customHeight="1">
      <c r="A41" s="191"/>
      <c r="B41" s="192" t="s">
        <v>728</v>
      </c>
      <c r="C41" s="257" t="s">
        <v>729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</row>
    <row r="42" spans="1:13" ht="12.75">
      <c r="A42" s="23"/>
      <c r="B42" s="121"/>
      <c r="C42" s="4" t="s">
        <v>309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15" t="s">
        <v>472</v>
      </c>
      <c r="B43" s="121"/>
      <c r="C43" s="2" t="s">
        <v>310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23" t="s">
        <v>469</v>
      </c>
      <c r="B44" s="121"/>
      <c r="C44" s="58" t="s">
        <v>310</v>
      </c>
      <c r="D44" s="33"/>
      <c r="E44" s="33"/>
      <c r="F44" s="33"/>
      <c r="G44" s="33"/>
      <c r="H44" s="33"/>
      <c r="I44" s="33">
        <v>500</v>
      </c>
      <c r="J44" s="33"/>
      <c r="K44" s="33">
        <f>I44+J44</f>
        <v>500</v>
      </c>
      <c r="L44" s="33"/>
      <c r="M44" s="33">
        <f>K44+L44</f>
        <v>500</v>
      </c>
    </row>
    <row r="45" spans="1:13" ht="12.75">
      <c r="A45" s="15" t="s">
        <v>471</v>
      </c>
      <c r="B45" s="121"/>
      <c r="C45" s="2" t="s">
        <v>321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23" t="s">
        <v>785</v>
      </c>
      <c r="B46" s="121"/>
      <c r="C46" s="51" t="s">
        <v>322</v>
      </c>
      <c r="D46" s="33">
        <v>13564</v>
      </c>
      <c r="E46" s="33">
        <v>-380</v>
      </c>
      <c r="F46" s="33">
        <f>D46+E46</f>
        <v>13184</v>
      </c>
      <c r="G46" s="33"/>
      <c r="H46" s="33">
        <f>F46+G46</f>
        <v>13184</v>
      </c>
      <c r="I46" s="33"/>
      <c r="J46" s="33"/>
      <c r="K46" s="33"/>
      <c r="L46" s="33"/>
      <c r="M46" s="33"/>
    </row>
    <row r="47" spans="1:13" ht="12.75">
      <c r="A47" s="23" t="s">
        <v>464</v>
      </c>
      <c r="B47" s="121"/>
      <c r="C47" s="58" t="s">
        <v>465</v>
      </c>
      <c r="D47" s="33">
        <v>3662</v>
      </c>
      <c r="E47" s="33">
        <v>-51</v>
      </c>
      <c r="F47" s="33">
        <f>D47+E47</f>
        <v>3611</v>
      </c>
      <c r="G47" s="33"/>
      <c r="H47" s="33">
        <f>F47+G47</f>
        <v>3611</v>
      </c>
      <c r="I47" s="33"/>
      <c r="J47" s="33"/>
      <c r="K47" s="33"/>
      <c r="L47" s="33"/>
      <c r="M47" s="33"/>
    </row>
    <row r="48" spans="1:13" ht="12.75">
      <c r="A48" s="23" t="s">
        <v>484</v>
      </c>
      <c r="B48" s="121"/>
      <c r="C48" s="51" t="s">
        <v>323</v>
      </c>
      <c r="D48" s="33">
        <v>1942</v>
      </c>
      <c r="E48" s="33"/>
      <c r="F48" s="33">
        <f>D48+E48</f>
        <v>1942</v>
      </c>
      <c r="G48" s="33">
        <f>305+4+1193+9342+54-78</f>
        <v>10820</v>
      </c>
      <c r="H48" s="33">
        <f>F48+G48</f>
        <v>12762</v>
      </c>
      <c r="I48" s="33"/>
      <c r="J48" s="33"/>
      <c r="K48" s="33"/>
      <c r="L48" s="33"/>
      <c r="M48" s="33"/>
    </row>
    <row r="49" spans="1:13" ht="12.75">
      <c r="A49" s="23" t="s">
        <v>466</v>
      </c>
      <c r="B49" s="121"/>
      <c r="C49" s="58" t="s">
        <v>467</v>
      </c>
      <c r="D49" s="33">
        <v>1694</v>
      </c>
      <c r="E49" s="33">
        <v>16000</v>
      </c>
      <c r="F49" s="33">
        <f>D49+E49</f>
        <v>17694</v>
      </c>
      <c r="G49" s="33">
        <f>670+1353+78</f>
        <v>2101</v>
      </c>
      <c r="H49" s="33">
        <f>F49+G49</f>
        <v>19795</v>
      </c>
      <c r="I49" s="33"/>
      <c r="J49" s="33"/>
      <c r="K49" s="33"/>
      <c r="L49" s="33"/>
      <c r="M49" s="33"/>
    </row>
    <row r="50" spans="1:13" ht="22.5">
      <c r="A50" s="15" t="s">
        <v>472</v>
      </c>
      <c r="B50" s="121"/>
      <c r="C50" s="94" t="s">
        <v>583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9.5">
      <c r="A51" s="23" t="s">
        <v>582</v>
      </c>
      <c r="B51" s="121"/>
      <c r="C51" s="60" t="s">
        <v>583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22.5">
      <c r="A52" s="15" t="s">
        <v>471</v>
      </c>
      <c r="B52" s="121"/>
      <c r="C52" s="94" t="s">
        <v>585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s="221" customFormat="1" ht="19.5">
      <c r="A53" s="223" t="s">
        <v>288</v>
      </c>
      <c r="B53" s="224"/>
      <c r="C53" s="238" t="s">
        <v>289</v>
      </c>
      <c r="D53" s="33">
        <v>18856</v>
      </c>
      <c r="E53" s="33">
        <f>2977+645</f>
        <v>3622</v>
      </c>
      <c r="F53" s="33">
        <f>D53+E53</f>
        <v>22478</v>
      </c>
      <c r="G53" s="33">
        <v>-13437</v>
      </c>
      <c r="H53" s="33">
        <f>F53+G53</f>
        <v>9041</v>
      </c>
      <c r="I53" s="33"/>
      <c r="J53" s="33"/>
      <c r="K53" s="33"/>
      <c r="L53" s="33"/>
      <c r="M53" s="33"/>
    </row>
    <row r="54" spans="1:13" ht="12.75">
      <c r="A54" s="15" t="s">
        <v>587</v>
      </c>
      <c r="B54" s="121"/>
      <c r="C54" s="2" t="s">
        <v>588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23.25" customHeight="1">
      <c r="A55" s="90" t="s">
        <v>468</v>
      </c>
      <c r="B55" s="122"/>
      <c r="C55" s="146" t="s">
        <v>703</v>
      </c>
      <c r="D55" s="28"/>
      <c r="E55" s="28"/>
      <c r="F55" s="28"/>
      <c r="G55" s="28"/>
      <c r="H55" s="28"/>
      <c r="I55" s="28">
        <v>15721</v>
      </c>
      <c r="J55" s="33">
        <v>-5235</v>
      </c>
      <c r="K55" s="28">
        <f>I55+J55</f>
        <v>10486</v>
      </c>
      <c r="L55" s="28"/>
      <c r="M55" s="28">
        <f>K55+L55</f>
        <v>10486</v>
      </c>
    </row>
    <row r="56" spans="1:13" ht="12.75">
      <c r="A56" s="23"/>
      <c r="B56" s="121"/>
      <c r="C56" s="2" t="s">
        <v>347</v>
      </c>
      <c r="D56" s="34">
        <f aca="true" t="shared" si="0" ref="D56:L56">SUM(D44:D55)</f>
        <v>39718</v>
      </c>
      <c r="E56" s="34">
        <f t="shared" si="0"/>
        <v>19191</v>
      </c>
      <c r="F56" s="34">
        <f>SUM(F44:F55)</f>
        <v>58909</v>
      </c>
      <c r="G56" s="34">
        <f>SUM(G44:G55)</f>
        <v>-516</v>
      </c>
      <c r="H56" s="34">
        <f>SUM(H44:H55)</f>
        <v>58393</v>
      </c>
      <c r="I56" s="34">
        <f t="shared" si="0"/>
        <v>16221</v>
      </c>
      <c r="J56" s="34">
        <f t="shared" si="0"/>
        <v>-5235</v>
      </c>
      <c r="K56" s="34">
        <f t="shared" si="0"/>
        <v>10986</v>
      </c>
      <c r="L56" s="34">
        <f t="shared" si="0"/>
        <v>0</v>
      </c>
      <c r="M56" s="34">
        <f>SUM(M44:M55)</f>
        <v>10986</v>
      </c>
    </row>
    <row r="57" spans="1:13" ht="12.75">
      <c r="A57" s="23"/>
      <c r="B57" s="121"/>
      <c r="C57" s="2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79" s="194" customFormat="1" ht="17.25" customHeight="1">
      <c r="A58" s="191"/>
      <c r="B58" s="192" t="s">
        <v>728</v>
      </c>
      <c r="C58" s="195" t="s">
        <v>730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</row>
    <row r="59" spans="1:13" ht="12.75">
      <c r="A59" s="23"/>
      <c r="B59" s="121"/>
      <c r="C59" s="4" t="s">
        <v>309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15" t="s">
        <v>472</v>
      </c>
      <c r="B60" s="121"/>
      <c r="C60" s="2" t="s">
        <v>310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23" t="s">
        <v>469</v>
      </c>
      <c r="B61" s="121"/>
      <c r="C61" s="58" t="s">
        <v>310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15" t="s">
        <v>472</v>
      </c>
      <c r="B62" s="121"/>
      <c r="C62" s="2" t="s">
        <v>563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22.5">
      <c r="A63" s="23" t="s">
        <v>673</v>
      </c>
      <c r="B63" s="121"/>
      <c r="C63" s="119" t="s">
        <v>674</v>
      </c>
      <c r="D63" s="33"/>
      <c r="E63" s="33"/>
      <c r="F63" s="33"/>
      <c r="G63" s="33"/>
      <c r="H63" s="33"/>
      <c r="I63" s="33">
        <v>100</v>
      </c>
      <c r="J63" s="33"/>
      <c r="K63" s="33">
        <f>I63+J63</f>
        <v>100</v>
      </c>
      <c r="L63" s="33"/>
      <c r="M63" s="33">
        <f>K63+L63</f>
        <v>100</v>
      </c>
    </row>
    <row r="64" spans="1:13" ht="12.75">
      <c r="A64" s="23" t="s">
        <v>573</v>
      </c>
      <c r="B64" s="121"/>
      <c r="C64" s="51" t="s">
        <v>312</v>
      </c>
      <c r="D64" s="33"/>
      <c r="E64" s="33"/>
      <c r="F64" s="33"/>
      <c r="G64" s="33"/>
      <c r="H64" s="33"/>
      <c r="I64" s="33">
        <v>2500</v>
      </c>
      <c r="J64" s="33"/>
      <c r="K64" s="33">
        <f aca="true" t="shared" si="1" ref="K64:M69">I64+J64</f>
        <v>2500</v>
      </c>
      <c r="L64" s="33"/>
      <c r="M64" s="33">
        <f t="shared" si="1"/>
        <v>2500</v>
      </c>
    </row>
    <row r="65" spans="1:13" ht="12.75">
      <c r="A65" s="23" t="s">
        <v>573</v>
      </c>
      <c r="B65" s="121"/>
      <c r="C65" s="51" t="s">
        <v>313</v>
      </c>
      <c r="D65" s="33"/>
      <c r="E65" s="33"/>
      <c r="F65" s="33"/>
      <c r="G65" s="33"/>
      <c r="H65" s="33"/>
      <c r="I65" s="33">
        <v>200</v>
      </c>
      <c r="J65" s="33"/>
      <c r="K65" s="33">
        <f t="shared" si="1"/>
        <v>200</v>
      </c>
      <c r="L65" s="33"/>
      <c r="M65" s="33">
        <f t="shared" si="1"/>
        <v>200</v>
      </c>
    </row>
    <row r="66" spans="1:13" ht="12.75">
      <c r="A66" s="23" t="s">
        <v>574</v>
      </c>
      <c r="B66" s="121"/>
      <c r="C66" s="51" t="s">
        <v>314</v>
      </c>
      <c r="D66" s="33"/>
      <c r="E66" s="33"/>
      <c r="F66" s="33"/>
      <c r="G66" s="33"/>
      <c r="H66" s="33"/>
      <c r="I66" s="33">
        <v>25000</v>
      </c>
      <c r="J66" s="33"/>
      <c r="K66" s="33">
        <f t="shared" si="1"/>
        <v>25000</v>
      </c>
      <c r="L66" s="33"/>
      <c r="M66" s="33">
        <f t="shared" si="1"/>
        <v>25000</v>
      </c>
    </row>
    <row r="67" spans="1:13" ht="12.75">
      <c r="A67" s="23" t="s">
        <v>575</v>
      </c>
      <c r="B67" s="121"/>
      <c r="C67" s="51" t="s">
        <v>345</v>
      </c>
      <c r="D67" s="33"/>
      <c r="E67" s="33"/>
      <c r="F67" s="33"/>
      <c r="G67" s="33"/>
      <c r="H67" s="33"/>
      <c r="I67" s="33">
        <v>3300</v>
      </c>
      <c r="J67" s="33"/>
      <c r="K67" s="33">
        <f t="shared" si="1"/>
        <v>3300</v>
      </c>
      <c r="L67" s="33"/>
      <c r="M67" s="33">
        <f t="shared" si="1"/>
        <v>3300</v>
      </c>
    </row>
    <row r="68" spans="1:13" ht="12.75">
      <c r="A68" s="23" t="s">
        <v>577</v>
      </c>
      <c r="B68" s="121"/>
      <c r="C68" s="51" t="s">
        <v>315</v>
      </c>
      <c r="D68" s="33"/>
      <c r="E68" s="33"/>
      <c r="F68" s="33"/>
      <c r="G68" s="33"/>
      <c r="H68" s="33"/>
      <c r="I68" s="33">
        <v>400</v>
      </c>
      <c r="J68" s="33"/>
      <c r="K68" s="33">
        <f t="shared" si="1"/>
        <v>400</v>
      </c>
      <c r="L68" s="33"/>
      <c r="M68" s="33">
        <f t="shared" si="1"/>
        <v>400</v>
      </c>
    </row>
    <row r="69" spans="1:13" ht="12.75">
      <c r="A69" s="23" t="s">
        <v>576</v>
      </c>
      <c r="B69" s="121"/>
      <c r="C69" s="58" t="s">
        <v>675</v>
      </c>
      <c r="D69" s="33"/>
      <c r="E69" s="33"/>
      <c r="F69" s="33"/>
      <c r="G69" s="33"/>
      <c r="H69" s="33"/>
      <c r="I69" s="33">
        <v>4500</v>
      </c>
      <c r="J69" s="33"/>
      <c r="K69" s="33">
        <f t="shared" si="1"/>
        <v>4500</v>
      </c>
      <c r="L69" s="33"/>
      <c r="M69" s="33">
        <f t="shared" si="1"/>
        <v>4500</v>
      </c>
    </row>
    <row r="70" spans="1:13" ht="12.75">
      <c r="A70" s="15" t="s">
        <v>471</v>
      </c>
      <c r="B70" s="121"/>
      <c r="C70" s="2" t="s">
        <v>321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23" t="s">
        <v>484</v>
      </c>
      <c r="B71" s="121"/>
      <c r="C71" s="51" t="s">
        <v>323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23"/>
      <c r="B72" s="121"/>
      <c r="C72" s="2" t="s">
        <v>347</v>
      </c>
      <c r="D72" s="34">
        <f aca="true" t="shared" si="2" ref="D72:L72">SUM(D61:D71)</f>
        <v>0</v>
      </c>
      <c r="E72" s="34">
        <f t="shared" si="2"/>
        <v>0</v>
      </c>
      <c r="F72" s="34">
        <f t="shared" si="2"/>
        <v>0</v>
      </c>
      <c r="G72" s="34"/>
      <c r="H72" s="34">
        <f>SUM(H61:H71)</f>
        <v>0</v>
      </c>
      <c r="I72" s="34">
        <f t="shared" si="2"/>
        <v>36000</v>
      </c>
      <c r="J72" s="34">
        <f t="shared" si="2"/>
        <v>0</v>
      </c>
      <c r="K72" s="34">
        <f t="shared" si="2"/>
        <v>36000</v>
      </c>
      <c r="L72" s="34">
        <f t="shared" si="2"/>
        <v>0</v>
      </c>
      <c r="M72" s="34">
        <f>SUM(M61:M71)</f>
        <v>36000</v>
      </c>
    </row>
    <row r="73" spans="1:13" ht="12.75">
      <c r="A73" s="23"/>
      <c r="B73" s="121"/>
      <c r="C73" s="2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79" s="194" customFormat="1" ht="17.25" customHeight="1">
      <c r="A74" s="191"/>
      <c r="B74" s="192" t="s">
        <v>731</v>
      </c>
      <c r="C74" s="195" t="s">
        <v>716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</row>
    <row r="75" spans="1:13" ht="12.75">
      <c r="A75" s="23"/>
      <c r="B75" s="121"/>
      <c r="C75" s="4" t="s">
        <v>309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15" t="s">
        <v>471</v>
      </c>
      <c r="B76" s="121"/>
      <c r="C76" s="2" t="s">
        <v>321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23" t="s">
        <v>484</v>
      </c>
      <c r="B77" s="121"/>
      <c r="C77" s="51" t="s">
        <v>323</v>
      </c>
      <c r="D77" s="33">
        <v>288</v>
      </c>
      <c r="E77" s="33"/>
      <c r="F77" s="33">
        <f>D77+E77</f>
        <v>288</v>
      </c>
      <c r="G77" s="33"/>
      <c r="H77" s="33">
        <f>F77+G77</f>
        <v>288</v>
      </c>
      <c r="I77" s="33"/>
      <c r="J77" s="33"/>
      <c r="K77" s="33"/>
      <c r="L77" s="33"/>
      <c r="M77" s="33"/>
    </row>
    <row r="78" spans="1:13" ht="12.75">
      <c r="A78" s="23" t="s">
        <v>466</v>
      </c>
      <c r="B78" s="121"/>
      <c r="C78" s="58" t="s">
        <v>467</v>
      </c>
      <c r="D78" s="33">
        <v>78</v>
      </c>
      <c r="E78" s="33"/>
      <c r="F78" s="33">
        <f>D78+E78</f>
        <v>78</v>
      </c>
      <c r="G78" s="33"/>
      <c r="H78" s="33">
        <f>F78+G78</f>
        <v>78</v>
      </c>
      <c r="I78" s="33"/>
      <c r="J78" s="33"/>
      <c r="K78" s="33"/>
      <c r="L78" s="33"/>
      <c r="M78" s="33"/>
    </row>
    <row r="79" spans="1:13" ht="12.75">
      <c r="A79" s="23"/>
      <c r="B79" s="121"/>
      <c r="C79" s="2" t="s">
        <v>347</v>
      </c>
      <c r="D79" s="34">
        <f>SUM(D77:D78)</f>
        <v>366</v>
      </c>
      <c r="E79" s="34">
        <f>SUM(E77:E78)</f>
        <v>0</v>
      </c>
      <c r="F79" s="34">
        <f>SUM(F77:F78)</f>
        <v>366</v>
      </c>
      <c r="G79" s="34"/>
      <c r="H79" s="34">
        <f>SUM(H77:H78)</f>
        <v>366</v>
      </c>
      <c r="I79" s="33"/>
      <c r="J79" s="33"/>
      <c r="K79" s="33"/>
      <c r="L79" s="33"/>
      <c r="M79" s="33"/>
    </row>
    <row r="80" spans="1:13" ht="12.75">
      <c r="A80" s="23"/>
      <c r="B80" s="121"/>
      <c r="C80" s="52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79" s="194" customFormat="1" ht="17.25" customHeight="1">
      <c r="A81" s="191"/>
      <c r="B81" s="192" t="s">
        <v>726</v>
      </c>
      <c r="C81" s="195" t="s">
        <v>717</v>
      </c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</row>
    <row r="82" spans="1:13" ht="12.75">
      <c r="A82" s="23"/>
      <c r="B82" s="121"/>
      <c r="C82" s="4" t="s">
        <v>309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2.75">
      <c r="A83" s="15" t="s">
        <v>472</v>
      </c>
      <c r="B83" s="121"/>
      <c r="C83" s="2" t="s">
        <v>310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.75">
      <c r="A84" s="23" t="s">
        <v>469</v>
      </c>
      <c r="B84" s="121"/>
      <c r="C84" s="58" t="s">
        <v>310</v>
      </c>
      <c r="D84" s="33"/>
      <c r="E84" s="33"/>
      <c r="F84" s="33"/>
      <c r="G84" s="33"/>
      <c r="H84" s="33"/>
      <c r="I84" s="33">
        <v>3088</v>
      </c>
      <c r="J84" s="33"/>
      <c r="K84" s="33">
        <f>I84+J84</f>
        <v>3088</v>
      </c>
      <c r="L84" s="33"/>
      <c r="M84" s="33">
        <f>K84+L84</f>
        <v>3088</v>
      </c>
    </row>
    <row r="85" spans="1:13" ht="12.75">
      <c r="A85" s="23" t="s">
        <v>481</v>
      </c>
      <c r="B85" s="121"/>
      <c r="C85" s="58" t="s">
        <v>580</v>
      </c>
      <c r="D85" s="33"/>
      <c r="E85" s="33"/>
      <c r="F85" s="33"/>
      <c r="G85" s="33"/>
      <c r="H85" s="33"/>
      <c r="I85" s="33">
        <v>722</v>
      </c>
      <c r="J85" s="33"/>
      <c r="K85" s="33">
        <f>I85+J85</f>
        <v>722</v>
      </c>
      <c r="L85" s="33"/>
      <c r="M85" s="33">
        <f>K85+L85</f>
        <v>722</v>
      </c>
    </row>
    <row r="86" spans="1:13" ht="22.5">
      <c r="A86" s="15" t="s">
        <v>472</v>
      </c>
      <c r="B86" s="121"/>
      <c r="C86" s="94" t="s">
        <v>583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9.5">
      <c r="A87" s="23" t="s">
        <v>582</v>
      </c>
      <c r="B87" s="121"/>
      <c r="C87" s="60" t="s">
        <v>589</v>
      </c>
      <c r="D87" s="28"/>
      <c r="E87" s="28"/>
      <c r="F87" s="28"/>
      <c r="G87" s="28"/>
      <c r="H87" s="28"/>
      <c r="I87" s="28">
        <v>7487</v>
      </c>
      <c r="J87" s="28"/>
      <c r="K87" s="28">
        <f>I87+J87</f>
        <v>7487</v>
      </c>
      <c r="L87" s="28"/>
      <c r="M87" s="28">
        <f>K87+L87</f>
        <v>7487</v>
      </c>
    </row>
    <row r="88" spans="1:13" ht="12.75">
      <c r="A88" s="15" t="s">
        <v>471</v>
      </c>
      <c r="B88" s="121"/>
      <c r="C88" s="2" t="s">
        <v>321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3" t="s">
        <v>463</v>
      </c>
      <c r="B89" s="121"/>
      <c r="C89" s="51" t="s">
        <v>322</v>
      </c>
      <c r="D89" s="28">
        <v>602</v>
      </c>
      <c r="E89" s="28"/>
      <c r="F89" s="28">
        <f>D89+E89</f>
        <v>602</v>
      </c>
      <c r="G89" s="28"/>
      <c r="H89" s="28">
        <f>F89+G89</f>
        <v>602</v>
      </c>
      <c r="I89" s="28"/>
      <c r="J89" s="28"/>
      <c r="K89" s="28"/>
      <c r="L89" s="28"/>
      <c r="M89" s="28"/>
    </row>
    <row r="90" spans="1:13" ht="12.75">
      <c r="A90" s="23" t="s">
        <v>464</v>
      </c>
      <c r="B90" s="121"/>
      <c r="C90" s="58" t="s">
        <v>465</v>
      </c>
      <c r="D90" s="28">
        <v>163</v>
      </c>
      <c r="E90" s="28"/>
      <c r="F90" s="28">
        <f>D90+E90</f>
        <v>163</v>
      </c>
      <c r="G90" s="28"/>
      <c r="H90" s="28">
        <f>F90+G90</f>
        <v>163</v>
      </c>
      <c r="I90" s="28"/>
      <c r="J90" s="28"/>
      <c r="K90" s="28"/>
      <c r="L90" s="28"/>
      <c r="M90" s="28"/>
    </row>
    <row r="91" spans="1:13" ht="12.75">
      <c r="A91" s="23" t="s">
        <v>484</v>
      </c>
      <c r="B91" s="121"/>
      <c r="C91" s="51" t="s">
        <v>323</v>
      </c>
      <c r="D91" s="28">
        <v>7844</v>
      </c>
      <c r="E91" s="28">
        <v>-2442</v>
      </c>
      <c r="F91" s="28">
        <f>D91+E91</f>
        <v>5402</v>
      </c>
      <c r="G91" s="28"/>
      <c r="H91" s="28">
        <f>F91+G91</f>
        <v>5402</v>
      </c>
      <c r="I91" s="28"/>
      <c r="J91" s="28"/>
      <c r="K91" s="28"/>
      <c r="L91" s="28"/>
      <c r="M91" s="28"/>
    </row>
    <row r="92" spans="1:13" ht="12.75">
      <c r="A92" s="23" t="s">
        <v>466</v>
      </c>
      <c r="B92" s="121"/>
      <c r="C92" s="58" t="s">
        <v>467</v>
      </c>
      <c r="D92" s="33">
        <v>1854</v>
      </c>
      <c r="E92" s="33"/>
      <c r="F92" s="28">
        <f>D92+E92</f>
        <v>1854</v>
      </c>
      <c r="G92" s="28"/>
      <c r="H92" s="28">
        <f>F92+G92</f>
        <v>1854</v>
      </c>
      <c r="I92" s="33"/>
      <c r="J92" s="33"/>
      <c r="K92" s="33"/>
      <c r="L92" s="33"/>
      <c r="M92" s="33"/>
    </row>
    <row r="93" spans="1:13" ht="12.75">
      <c r="A93" s="23"/>
      <c r="B93" s="121"/>
      <c r="C93" s="4" t="s">
        <v>332</v>
      </c>
      <c r="D93" s="33"/>
      <c r="E93" s="33"/>
      <c r="F93" s="28"/>
      <c r="G93" s="28"/>
      <c r="H93" s="28"/>
      <c r="I93" s="33"/>
      <c r="J93" s="33"/>
      <c r="K93" s="33"/>
      <c r="L93" s="33"/>
      <c r="M93" s="33"/>
    </row>
    <row r="94" spans="1:13" ht="12.75">
      <c r="A94" s="15" t="s">
        <v>472</v>
      </c>
      <c r="B94" s="121"/>
      <c r="C94" s="2" t="s">
        <v>333</v>
      </c>
      <c r="D94" s="33"/>
      <c r="E94" s="33"/>
      <c r="F94" s="28"/>
      <c r="G94" s="28"/>
      <c r="H94" s="28"/>
      <c r="I94" s="33"/>
      <c r="J94" s="33"/>
      <c r="K94" s="33"/>
      <c r="L94" s="33"/>
      <c r="M94" s="33"/>
    </row>
    <row r="95" spans="1:13" ht="12.75">
      <c r="A95" s="23" t="s">
        <v>478</v>
      </c>
      <c r="B95" s="121"/>
      <c r="C95" s="52" t="s">
        <v>479</v>
      </c>
      <c r="D95" s="33"/>
      <c r="E95" s="33"/>
      <c r="F95" s="28"/>
      <c r="G95" s="28"/>
      <c r="H95" s="28"/>
      <c r="I95" s="33"/>
      <c r="J95" s="33"/>
      <c r="K95" s="33"/>
      <c r="L95" s="33"/>
      <c r="M95" s="33"/>
    </row>
    <row r="96" spans="1:13" ht="12.75">
      <c r="A96" s="23" t="s">
        <v>476</v>
      </c>
      <c r="B96" s="121"/>
      <c r="C96" s="60" t="s">
        <v>590</v>
      </c>
      <c r="D96" s="33"/>
      <c r="E96" s="33"/>
      <c r="F96" s="28"/>
      <c r="G96" s="28"/>
      <c r="H96" s="28"/>
      <c r="I96" s="33"/>
      <c r="J96" s="33"/>
      <c r="K96" s="33"/>
      <c r="L96" s="33"/>
      <c r="M96" s="33"/>
    </row>
    <row r="97" spans="1:13" ht="12.75">
      <c r="A97" s="15" t="s">
        <v>471</v>
      </c>
      <c r="B97" s="121"/>
      <c r="C97" s="2" t="s">
        <v>336</v>
      </c>
      <c r="D97" s="33"/>
      <c r="E97" s="33"/>
      <c r="F97" s="28"/>
      <c r="G97" s="28"/>
      <c r="H97" s="28"/>
      <c r="I97" s="33"/>
      <c r="J97" s="33"/>
      <c r="K97" s="33"/>
      <c r="L97" s="33"/>
      <c r="M97" s="33"/>
    </row>
    <row r="98" spans="1:13" ht="12.75">
      <c r="A98" s="23" t="s">
        <v>591</v>
      </c>
      <c r="B98" s="121"/>
      <c r="C98" s="52" t="s">
        <v>338</v>
      </c>
      <c r="D98" s="33"/>
      <c r="E98" s="33"/>
      <c r="F98" s="28"/>
      <c r="G98" s="28"/>
      <c r="H98" s="28"/>
      <c r="I98" s="33"/>
      <c r="J98" s="33"/>
      <c r="K98" s="33"/>
      <c r="L98" s="33"/>
      <c r="M98" s="33"/>
    </row>
    <row r="99" spans="1:13" ht="12.75">
      <c r="A99" s="23" t="s">
        <v>592</v>
      </c>
      <c r="B99" s="121"/>
      <c r="C99" s="52" t="s">
        <v>593</v>
      </c>
      <c r="D99" s="33"/>
      <c r="E99" s="33"/>
      <c r="F99" s="28"/>
      <c r="G99" s="28"/>
      <c r="H99" s="28"/>
      <c r="I99" s="33"/>
      <c r="J99" s="33"/>
      <c r="K99" s="33"/>
      <c r="L99" s="33"/>
      <c r="M99" s="33"/>
    </row>
    <row r="100" spans="1:13" ht="12.75">
      <c r="A100" s="23" t="s">
        <v>594</v>
      </c>
      <c r="B100" s="121"/>
      <c r="C100" s="52" t="s">
        <v>595</v>
      </c>
      <c r="D100" s="33"/>
      <c r="E100" s="33"/>
      <c r="F100" s="28"/>
      <c r="G100" s="28"/>
      <c r="H100" s="28"/>
      <c r="I100" s="33"/>
      <c r="J100" s="33"/>
      <c r="K100" s="33"/>
      <c r="L100" s="33"/>
      <c r="M100" s="33"/>
    </row>
    <row r="101" spans="1:13" ht="12.75">
      <c r="A101" s="15" t="s">
        <v>471</v>
      </c>
      <c r="B101" s="121"/>
      <c r="C101" s="44" t="s">
        <v>341</v>
      </c>
      <c r="D101" s="33"/>
      <c r="E101" s="33"/>
      <c r="F101" s="28"/>
      <c r="G101" s="28"/>
      <c r="H101" s="28"/>
      <c r="I101" s="33"/>
      <c r="J101" s="33"/>
      <c r="K101" s="33"/>
      <c r="L101" s="33"/>
      <c r="M101" s="33"/>
    </row>
    <row r="102" spans="1:13" ht="12.75">
      <c r="A102" s="23" t="s">
        <v>596</v>
      </c>
      <c r="B102" s="121"/>
      <c r="C102" s="52" t="s">
        <v>597</v>
      </c>
      <c r="D102" s="33"/>
      <c r="E102" s="33"/>
      <c r="F102" s="28"/>
      <c r="G102" s="28"/>
      <c r="H102" s="28"/>
      <c r="I102" s="33"/>
      <c r="J102" s="33"/>
      <c r="K102" s="33"/>
      <c r="L102" s="33"/>
      <c r="M102" s="33"/>
    </row>
    <row r="103" spans="1:13" ht="12.75">
      <c r="A103" s="23"/>
      <c r="B103" s="121"/>
      <c r="C103" s="2" t="s">
        <v>347</v>
      </c>
      <c r="D103" s="34">
        <f aca="true" t="shared" si="3" ref="D103:L103">SUM(D84:D102)</f>
        <v>10463</v>
      </c>
      <c r="E103" s="34">
        <f t="shared" si="3"/>
        <v>-2442</v>
      </c>
      <c r="F103" s="34">
        <f t="shared" si="3"/>
        <v>8021</v>
      </c>
      <c r="G103" s="34"/>
      <c r="H103" s="34">
        <f>SUM(H84:H102)</f>
        <v>8021</v>
      </c>
      <c r="I103" s="34">
        <f t="shared" si="3"/>
        <v>11297</v>
      </c>
      <c r="J103" s="34">
        <f t="shared" si="3"/>
        <v>0</v>
      </c>
      <c r="K103" s="34">
        <f t="shared" si="3"/>
        <v>11297</v>
      </c>
      <c r="L103" s="34">
        <f t="shared" si="3"/>
        <v>0</v>
      </c>
      <c r="M103" s="34">
        <f>SUM(M84:M102)</f>
        <v>11297</v>
      </c>
    </row>
    <row r="104" spans="1:13" ht="12.75">
      <c r="A104" s="23"/>
      <c r="B104" s="121"/>
      <c r="C104" s="2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79" s="194" customFormat="1" ht="17.25" customHeight="1">
      <c r="A105" s="191"/>
      <c r="B105" s="192" t="s">
        <v>732</v>
      </c>
      <c r="C105" s="195" t="s">
        <v>718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</row>
    <row r="106" spans="1:13" ht="12.75">
      <c r="A106" s="23"/>
      <c r="B106" s="121"/>
      <c r="C106" s="4" t="s">
        <v>309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15" t="s">
        <v>472</v>
      </c>
      <c r="B107" s="121"/>
      <c r="C107" s="2" t="s">
        <v>310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15" t="s">
        <v>472</v>
      </c>
      <c r="B108" s="121"/>
      <c r="C108" s="68" t="s">
        <v>460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7" ht="12.75">
      <c r="A109" s="23" t="s">
        <v>567</v>
      </c>
      <c r="B109" s="121"/>
      <c r="C109" s="52" t="s">
        <v>316</v>
      </c>
      <c r="D109" s="33"/>
      <c r="E109" s="33"/>
      <c r="F109" s="33"/>
      <c r="G109" s="33"/>
      <c r="H109" s="33"/>
      <c r="I109" s="33">
        <v>13136</v>
      </c>
      <c r="J109" s="33"/>
      <c r="K109" s="33">
        <f>I109+J109</f>
        <v>13136</v>
      </c>
      <c r="L109" s="33"/>
      <c r="M109" s="33">
        <f>K109+L109</f>
        <v>13136</v>
      </c>
      <c r="P109" s="221">
        <v>29</v>
      </c>
      <c r="Q109" s="221">
        <v>112</v>
      </c>
    </row>
    <row r="110" spans="1:17" ht="34.5" customHeight="1">
      <c r="A110" s="23" t="s">
        <v>566</v>
      </c>
      <c r="B110" s="121"/>
      <c r="C110" s="55" t="s">
        <v>317</v>
      </c>
      <c r="D110" s="33"/>
      <c r="E110" s="33"/>
      <c r="F110" s="33"/>
      <c r="G110" s="33"/>
      <c r="H110" s="33"/>
      <c r="I110" s="33">
        <v>16080</v>
      </c>
      <c r="J110" s="33"/>
      <c r="K110" s="33">
        <f aca="true" t="shared" si="4" ref="K110:M126">I110+J110</f>
        <v>16080</v>
      </c>
      <c r="L110" s="33"/>
      <c r="M110" s="33">
        <f t="shared" si="4"/>
        <v>16080</v>
      </c>
      <c r="P110" s="221">
        <v>42</v>
      </c>
      <c r="Q110" s="221">
        <v>123</v>
      </c>
    </row>
    <row r="111" spans="1:17" ht="23.25" customHeight="1">
      <c r="A111" s="23" t="s">
        <v>568</v>
      </c>
      <c r="B111" s="121"/>
      <c r="C111" s="55" t="s">
        <v>318</v>
      </c>
      <c r="D111" s="33"/>
      <c r="E111" s="33"/>
      <c r="F111" s="33"/>
      <c r="G111" s="33"/>
      <c r="H111" s="33"/>
      <c r="I111" s="33">
        <v>1959</v>
      </c>
      <c r="J111" s="33"/>
      <c r="K111" s="33">
        <f t="shared" si="4"/>
        <v>1959</v>
      </c>
      <c r="L111" s="33"/>
      <c r="M111" s="33">
        <f t="shared" si="4"/>
        <v>1959</v>
      </c>
      <c r="P111" s="221">
        <v>34</v>
      </c>
      <c r="Q111" s="221">
        <v>2</v>
      </c>
    </row>
    <row r="112" spans="1:17" ht="21" customHeight="1">
      <c r="A112" s="23" t="s">
        <v>568</v>
      </c>
      <c r="B112" s="121"/>
      <c r="C112" s="55" t="s">
        <v>319</v>
      </c>
      <c r="D112" s="33"/>
      <c r="E112" s="33"/>
      <c r="F112" s="33"/>
      <c r="G112" s="33"/>
      <c r="H112" s="33"/>
      <c r="I112" s="33">
        <v>11286</v>
      </c>
      <c r="J112" s="33"/>
      <c r="K112" s="33">
        <f t="shared" si="4"/>
        <v>11286</v>
      </c>
      <c r="L112" s="33"/>
      <c r="M112" s="33">
        <f t="shared" si="4"/>
        <v>11286</v>
      </c>
      <c r="P112" s="221">
        <v>148</v>
      </c>
      <c r="Q112" s="221">
        <v>48</v>
      </c>
    </row>
    <row r="113" spans="1:17" ht="21" customHeight="1">
      <c r="A113" s="23" t="s">
        <v>568</v>
      </c>
      <c r="B113" s="121"/>
      <c r="C113" s="55" t="s">
        <v>636</v>
      </c>
      <c r="D113" s="33"/>
      <c r="E113" s="33"/>
      <c r="F113" s="33"/>
      <c r="G113" s="33"/>
      <c r="H113" s="33"/>
      <c r="I113" s="33">
        <v>3950</v>
      </c>
      <c r="J113" s="33">
        <v>5790</v>
      </c>
      <c r="K113" s="33">
        <f t="shared" si="4"/>
        <v>9740</v>
      </c>
      <c r="L113" s="33">
        <v>305</v>
      </c>
      <c r="M113" s="33">
        <f t="shared" si="4"/>
        <v>10045</v>
      </c>
      <c r="P113" s="221">
        <v>190</v>
      </c>
      <c r="Q113" s="221">
        <v>15</v>
      </c>
    </row>
    <row r="114" spans="1:17" ht="22.5">
      <c r="A114" s="23" t="s">
        <v>569</v>
      </c>
      <c r="B114" s="121"/>
      <c r="C114" s="55" t="s">
        <v>320</v>
      </c>
      <c r="D114" s="33"/>
      <c r="E114" s="33"/>
      <c r="F114" s="33"/>
      <c r="G114" s="33"/>
      <c r="H114" s="33"/>
      <c r="I114" s="33">
        <v>1483</v>
      </c>
      <c r="J114" s="33"/>
      <c r="K114" s="33">
        <f t="shared" si="4"/>
        <v>1483</v>
      </c>
      <c r="L114" s="33"/>
      <c r="M114" s="33">
        <f t="shared" si="4"/>
        <v>1483</v>
      </c>
      <c r="P114" s="221">
        <v>24</v>
      </c>
      <c r="Q114" s="221">
        <v>165</v>
      </c>
    </row>
    <row r="115" spans="1:17" ht="12.75">
      <c r="A115" s="23" t="s">
        <v>570</v>
      </c>
      <c r="B115" s="121"/>
      <c r="C115" s="55" t="s">
        <v>572</v>
      </c>
      <c r="D115" s="33"/>
      <c r="E115" s="33"/>
      <c r="F115" s="33"/>
      <c r="G115" s="33"/>
      <c r="H115" s="33"/>
      <c r="I115" s="33">
        <v>58</v>
      </c>
      <c r="J115" s="33"/>
      <c r="K115" s="33">
        <f t="shared" si="4"/>
        <v>58</v>
      </c>
      <c r="L115" s="33"/>
      <c r="M115" s="33">
        <f t="shared" si="4"/>
        <v>58</v>
      </c>
      <c r="P115" s="221">
        <v>134</v>
      </c>
      <c r="Q115" s="221">
        <v>103</v>
      </c>
    </row>
    <row r="116" spans="1:16" ht="12.75">
      <c r="A116" s="23" t="s">
        <v>570</v>
      </c>
      <c r="B116" s="121"/>
      <c r="C116" s="55" t="s">
        <v>419</v>
      </c>
      <c r="D116" s="33"/>
      <c r="E116" s="33"/>
      <c r="F116" s="33"/>
      <c r="G116" s="33"/>
      <c r="H116" s="33"/>
      <c r="I116" s="33">
        <v>0</v>
      </c>
      <c r="J116" s="33"/>
      <c r="K116" s="33">
        <f t="shared" si="4"/>
        <v>0</v>
      </c>
      <c r="L116" s="33"/>
      <c r="M116" s="33">
        <f t="shared" si="4"/>
        <v>0</v>
      </c>
      <c r="P116" s="221">
        <v>24</v>
      </c>
    </row>
    <row r="117" spans="1:13" ht="22.5">
      <c r="A117" s="23" t="s">
        <v>570</v>
      </c>
      <c r="B117" s="121"/>
      <c r="C117" s="55" t="s">
        <v>436</v>
      </c>
      <c r="D117" s="33"/>
      <c r="E117" s="33"/>
      <c r="F117" s="33"/>
      <c r="G117" s="33"/>
      <c r="H117" s="33"/>
      <c r="I117" s="33">
        <v>501</v>
      </c>
      <c r="J117" s="33"/>
      <c r="K117" s="33">
        <f t="shared" si="4"/>
        <v>501</v>
      </c>
      <c r="L117" s="33"/>
      <c r="M117" s="33">
        <f t="shared" si="4"/>
        <v>501</v>
      </c>
    </row>
    <row r="118" spans="1:18" ht="22.5">
      <c r="A118" s="23"/>
      <c r="B118" s="121"/>
      <c r="C118" s="55" t="s">
        <v>680</v>
      </c>
      <c r="D118" s="33"/>
      <c r="E118" s="33"/>
      <c r="F118" s="33"/>
      <c r="G118" s="33"/>
      <c r="H118" s="33"/>
      <c r="I118" s="33"/>
      <c r="J118" s="33">
        <v>1000</v>
      </c>
      <c r="K118" s="33">
        <f t="shared" si="4"/>
        <v>1000</v>
      </c>
      <c r="L118" s="33"/>
      <c r="M118" s="33">
        <f t="shared" si="4"/>
        <v>1000</v>
      </c>
      <c r="P118" s="244">
        <f>SUM(P109:P117)</f>
        <v>625</v>
      </c>
      <c r="Q118" s="244">
        <f>SUM(Q109:Q117)</f>
        <v>568</v>
      </c>
      <c r="R118" s="244">
        <f>P118+Q118</f>
        <v>1193</v>
      </c>
    </row>
    <row r="119" spans="1:18" ht="15.75" customHeight="1">
      <c r="A119" s="23" t="s">
        <v>570</v>
      </c>
      <c r="B119" s="121"/>
      <c r="C119" s="55" t="s">
        <v>434</v>
      </c>
      <c r="D119" s="33"/>
      <c r="E119" s="33"/>
      <c r="F119" s="33"/>
      <c r="G119" s="33"/>
      <c r="H119" s="33"/>
      <c r="I119" s="33">
        <v>0</v>
      </c>
      <c r="J119" s="33">
        <v>3200</v>
      </c>
      <c r="K119" s="33">
        <f t="shared" si="4"/>
        <v>3200</v>
      </c>
      <c r="L119" s="33"/>
      <c r="M119" s="33">
        <f t="shared" si="4"/>
        <v>3200</v>
      </c>
      <c r="P119" s="221">
        <v>155</v>
      </c>
      <c r="Q119" s="221">
        <v>515</v>
      </c>
      <c r="R119" s="221">
        <f>P119+Q119</f>
        <v>670</v>
      </c>
    </row>
    <row r="120" spans="1:18" ht="12.75">
      <c r="A120" s="23" t="s">
        <v>570</v>
      </c>
      <c r="B120" s="121"/>
      <c r="C120" s="55" t="s">
        <v>435</v>
      </c>
      <c r="D120" s="33"/>
      <c r="E120" s="33"/>
      <c r="F120" s="33"/>
      <c r="G120" s="33"/>
      <c r="H120" s="33"/>
      <c r="I120" s="33">
        <v>0</v>
      </c>
      <c r="J120" s="33">
        <v>1530</v>
      </c>
      <c r="K120" s="33">
        <f t="shared" si="4"/>
        <v>1530</v>
      </c>
      <c r="L120" s="33"/>
      <c r="M120" s="33">
        <f t="shared" si="4"/>
        <v>1530</v>
      </c>
      <c r="P120" s="244">
        <f>SUM(P118:P119)</f>
        <v>780</v>
      </c>
      <c r="Q120" s="244">
        <f>SUM(Q118:Q119)</f>
        <v>1083</v>
      </c>
      <c r="R120" s="244">
        <f>SUM(R118:R119)</f>
        <v>1863</v>
      </c>
    </row>
    <row r="121" spans="1:13" ht="12.75">
      <c r="A121" s="23" t="s">
        <v>570</v>
      </c>
      <c r="B121" s="121"/>
      <c r="C121" s="55" t="s">
        <v>421</v>
      </c>
      <c r="D121" s="33"/>
      <c r="E121" s="33"/>
      <c r="F121" s="33"/>
      <c r="G121" s="33"/>
      <c r="H121" s="33"/>
      <c r="I121" s="33">
        <v>0</v>
      </c>
      <c r="J121" s="33">
        <v>1350</v>
      </c>
      <c r="K121" s="33">
        <f t="shared" si="4"/>
        <v>1350</v>
      </c>
      <c r="L121" s="33"/>
      <c r="M121" s="33">
        <f t="shared" si="4"/>
        <v>1350</v>
      </c>
    </row>
    <row r="122" spans="1:13" ht="33" customHeight="1">
      <c r="A122" s="23" t="s">
        <v>570</v>
      </c>
      <c r="B122" s="121"/>
      <c r="C122" s="55" t="s">
        <v>437</v>
      </c>
      <c r="D122" s="33"/>
      <c r="E122" s="33"/>
      <c r="F122" s="33"/>
      <c r="G122" s="33"/>
      <c r="H122" s="33"/>
      <c r="I122" s="33">
        <v>0</v>
      </c>
      <c r="J122" s="33">
        <v>960</v>
      </c>
      <c r="K122" s="33">
        <f t="shared" si="4"/>
        <v>960</v>
      </c>
      <c r="L122" s="33"/>
      <c r="M122" s="33">
        <f t="shared" si="4"/>
        <v>960</v>
      </c>
    </row>
    <row r="123" spans="1:13" ht="12.75">
      <c r="A123" s="23" t="s">
        <v>570</v>
      </c>
      <c r="B123" s="121"/>
      <c r="C123" s="55" t="s">
        <v>571</v>
      </c>
      <c r="D123" s="33"/>
      <c r="E123" s="33"/>
      <c r="F123" s="33"/>
      <c r="G123" s="33"/>
      <c r="H123" s="33"/>
      <c r="I123" s="33">
        <v>128</v>
      </c>
      <c r="J123" s="33">
        <v>430</v>
      </c>
      <c r="K123" s="33">
        <f t="shared" si="4"/>
        <v>558</v>
      </c>
      <c r="L123" s="33"/>
      <c r="M123" s="33">
        <f t="shared" si="4"/>
        <v>558</v>
      </c>
    </row>
    <row r="124" spans="1:13" ht="15.75" customHeight="1">
      <c r="A124" s="23" t="s">
        <v>570</v>
      </c>
      <c r="B124" s="121"/>
      <c r="C124" s="55" t="s">
        <v>422</v>
      </c>
      <c r="D124" s="33"/>
      <c r="E124" s="33"/>
      <c r="F124" s="33"/>
      <c r="G124" s="33"/>
      <c r="H124" s="33"/>
      <c r="I124" s="33">
        <v>0</v>
      </c>
      <c r="J124" s="33"/>
      <c r="K124" s="33">
        <f t="shared" si="4"/>
        <v>0</v>
      </c>
      <c r="L124" s="33">
        <v>54</v>
      </c>
      <c r="M124" s="33">
        <f t="shared" si="4"/>
        <v>54</v>
      </c>
    </row>
    <row r="125" spans="1:13" ht="22.5" customHeight="1">
      <c r="A125" s="23" t="s">
        <v>686</v>
      </c>
      <c r="B125" s="121"/>
      <c r="C125" s="55" t="s">
        <v>685</v>
      </c>
      <c r="D125" s="33"/>
      <c r="E125" s="33"/>
      <c r="F125" s="33"/>
      <c r="G125" s="33"/>
      <c r="H125" s="33"/>
      <c r="I125" s="33"/>
      <c r="J125" s="33">
        <v>960</v>
      </c>
      <c r="K125" s="33">
        <f t="shared" si="4"/>
        <v>960</v>
      </c>
      <c r="L125" s="33"/>
      <c r="M125" s="33">
        <f t="shared" si="4"/>
        <v>960</v>
      </c>
    </row>
    <row r="126" spans="1:13" ht="22.5" customHeight="1">
      <c r="A126" s="23" t="s">
        <v>705</v>
      </c>
      <c r="B126" s="121"/>
      <c r="C126" s="55" t="s">
        <v>697</v>
      </c>
      <c r="D126" s="33"/>
      <c r="E126" s="33"/>
      <c r="F126" s="33"/>
      <c r="G126" s="33"/>
      <c r="H126" s="33"/>
      <c r="I126" s="33"/>
      <c r="J126" s="33">
        <v>96072</v>
      </c>
      <c r="K126" s="33">
        <f t="shared" si="4"/>
        <v>96072</v>
      </c>
      <c r="L126" s="33">
        <v>-80321</v>
      </c>
      <c r="M126" s="33">
        <f t="shared" si="4"/>
        <v>15751</v>
      </c>
    </row>
    <row r="127" spans="1:13" ht="22.5" customHeight="1">
      <c r="A127" s="23" t="s">
        <v>706</v>
      </c>
      <c r="B127" s="121"/>
      <c r="C127" s="55" t="s">
        <v>707</v>
      </c>
      <c r="D127" s="33"/>
      <c r="E127" s="33"/>
      <c r="F127" s="33"/>
      <c r="G127" s="33"/>
      <c r="H127" s="33"/>
      <c r="I127" s="33"/>
      <c r="J127" s="33">
        <v>0</v>
      </c>
      <c r="K127" s="33">
        <f>I127+J127</f>
        <v>0</v>
      </c>
      <c r="L127" s="33">
        <v>80321</v>
      </c>
      <c r="M127" s="33">
        <f>K127+L127</f>
        <v>80321</v>
      </c>
    </row>
    <row r="128" spans="1:13" ht="15.75" customHeight="1">
      <c r="A128" s="23"/>
      <c r="B128" s="121"/>
      <c r="C128" s="53" t="s">
        <v>564</v>
      </c>
      <c r="D128" s="34"/>
      <c r="E128" s="34"/>
      <c r="F128" s="34"/>
      <c r="G128" s="34"/>
      <c r="H128" s="34"/>
      <c r="I128" s="34">
        <f>SUM(I109:I124)</f>
        <v>48581</v>
      </c>
      <c r="J128" s="34">
        <f>SUM(J109:J127)</f>
        <v>111292</v>
      </c>
      <c r="K128" s="34">
        <f>SUM(K109:K127)</f>
        <v>159873</v>
      </c>
      <c r="L128" s="34">
        <f>SUM(L109:L127)</f>
        <v>359</v>
      </c>
      <c r="M128" s="34">
        <f>SUM(M109:M127)</f>
        <v>160232</v>
      </c>
    </row>
    <row r="129" spans="1:13" ht="22.5">
      <c r="A129" s="15" t="s">
        <v>472</v>
      </c>
      <c r="B129" s="121"/>
      <c r="C129" s="94" t="s">
        <v>583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9.5">
      <c r="A130" s="23" t="s">
        <v>582</v>
      </c>
      <c r="B130" s="121"/>
      <c r="C130" s="60" t="s">
        <v>583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2.75">
      <c r="A131" s="90" t="s">
        <v>786</v>
      </c>
      <c r="B131" s="122"/>
      <c r="C131" s="98" t="s">
        <v>713</v>
      </c>
      <c r="D131" s="33"/>
      <c r="E131" s="33"/>
      <c r="F131" s="33"/>
      <c r="G131" s="33"/>
      <c r="H131" s="33"/>
      <c r="I131" s="33">
        <v>0</v>
      </c>
      <c r="J131" s="33"/>
      <c r="K131" s="33"/>
      <c r="L131" s="33">
        <v>4</v>
      </c>
      <c r="M131" s="33">
        <f>I131+L131</f>
        <v>4</v>
      </c>
    </row>
    <row r="132" spans="1:13" ht="12.75">
      <c r="A132" s="123" t="s">
        <v>472</v>
      </c>
      <c r="B132" s="122"/>
      <c r="C132" s="100" t="s">
        <v>643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2.75">
      <c r="A133" s="90" t="s">
        <v>644</v>
      </c>
      <c r="B133" s="122"/>
      <c r="C133" s="101" t="s">
        <v>637</v>
      </c>
      <c r="D133" s="33"/>
      <c r="E133" s="33"/>
      <c r="F133" s="33"/>
      <c r="G133" s="33"/>
      <c r="H133" s="33"/>
      <c r="I133" s="33">
        <v>0</v>
      </c>
      <c r="J133" s="33"/>
      <c r="K133" s="33"/>
      <c r="L133" s="33"/>
      <c r="M133" s="33"/>
    </row>
    <row r="134" spans="1:13" ht="12.75">
      <c r="A134" s="23"/>
      <c r="B134" s="121"/>
      <c r="C134" s="4" t="s">
        <v>332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2.75">
      <c r="A135" s="15" t="s">
        <v>472</v>
      </c>
      <c r="B135" s="121"/>
      <c r="C135" s="2" t="s">
        <v>333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25.5" customHeight="1">
      <c r="A136" s="23" t="s">
        <v>581</v>
      </c>
      <c r="B136" s="121"/>
      <c r="C136" s="55" t="s">
        <v>348</v>
      </c>
      <c r="D136" s="33"/>
      <c r="E136" s="33"/>
      <c r="F136" s="33"/>
      <c r="G136" s="33"/>
      <c r="H136" s="33"/>
      <c r="I136" s="28">
        <v>84768</v>
      </c>
      <c r="J136" s="28">
        <v>-84768</v>
      </c>
      <c r="K136" s="33">
        <f>I136+J136</f>
        <v>0</v>
      </c>
      <c r="L136" s="33"/>
      <c r="M136" s="33">
        <f>K136+L136</f>
        <v>0</v>
      </c>
    </row>
    <row r="137" spans="1:13" ht="12.75">
      <c r="A137" s="23" t="s">
        <v>581</v>
      </c>
      <c r="B137" s="121"/>
      <c r="C137" s="52" t="s">
        <v>349</v>
      </c>
      <c r="D137" s="33"/>
      <c r="E137" s="33"/>
      <c r="F137" s="33"/>
      <c r="G137" s="33"/>
      <c r="H137" s="33"/>
      <c r="I137" s="28">
        <v>6000</v>
      </c>
      <c r="J137" s="33">
        <f>-6000</f>
        <v>-6000</v>
      </c>
      <c r="K137" s="33">
        <f>I137+J137</f>
        <v>0</v>
      </c>
      <c r="L137" s="33"/>
      <c r="M137" s="33">
        <f>K137+L137</f>
        <v>0</v>
      </c>
    </row>
    <row r="138" spans="1:13" ht="22.5">
      <c r="A138" s="23" t="s">
        <v>274</v>
      </c>
      <c r="B138" s="121"/>
      <c r="C138" s="55" t="s">
        <v>273</v>
      </c>
      <c r="D138" s="33"/>
      <c r="E138" s="33"/>
      <c r="F138" s="33"/>
      <c r="G138" s="33"/>
      <c r="H138" s="33"/>
      <c r="I138" s="28">
        <v>9209</v>
      </c>
      <c r="J138" s="28"/>
      <c r="K138" s="33">
        <f>I138+J138</f>
        <v>9209</v>
      </c>
      <c r="L138" s="33"/>
      <c r="M138" s="33">
        <f>K138+L138</f>
        <v>9209</v>
      </c>
    </row>
    <row r="139" spans="1:13" ht="12.75">
      <c r="A139" s="23"/>
      <c r="B139" s="121"/>
      <c r="C139" s="2" t="s">
        <v>347</v>
      </c>
      <c r="D139" s="33"/>
      <c r="E139" s="33"/>
      <c r="F139" s="33"/>
      <c r="G139" s="33"/>
      <c r="H139" s="33"/>
      <c r="I139" s="34">
        <f>SUM(I128:I138)</f>
        <v>148558</v>
      </c>
      <c r="J139" s="34">
        <f>SUM(J128:J138)</f>
        <v>20524</v>
      </c>
      <c r="K139" s="34">
        <f>SUM(K128:K138)</f>
        <v>169082</v>
      </c>
      <c r="L139" s="34">
        <f>SUM(L128:L138)</f>
        <v>363</v>
      </c>
      <c r="M139" s="34">
        <f>SUM(M128:M138)</f>
        <v>169445</v>
      </c>
    </row>
    <row r="140" spans="1:13" ht="12.75">
      <c r="A140" s="23"/>
      <c r="B140" s="121"/>
      <c r="C140" s="2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79" s="194" customFormat="1" ht="17.25" customHeight="1">
      <c r="A141" s="191"/>
      <c r="B141" s="192" t="s">
        <v>733</v>
      </c>
      <c r="C141" s="195" t="s">
        <v>734</v>
      </c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/>
      <c r="BE141" s="221"/>
      <c r="BF141" s="221"/>
      <c r="BG141" s="221"/>
      <c r="BH141" s="221"/>
      <c r="BI141" s="221"/>
      <c r="BJ141" s="221"/>
      <c r="BK141" s="221"/>
      <c r="BL141" s="221"/>
      <c r="BM141" s="221"/>
      <c r="BN141" s="221"/>
      <c r="BO141" s="221"/>
      <c r="BP141" s="221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</row>
    <row r="142" spans="1:13" ht="12.75">
      <c r="A142" s="15" t="s">
        <v>471</v>
      </c>
      <c r="B142" s="121"/>
      <c r="C142" s="4" t="s">
        <v>606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2.75">
      <c r="A143" s="23" t="s">
        <v>646</v>
      </c>
      <c r="B143" s="121"/>
      <c r="C143" s="65" t="s">
        <v>647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2.75">
      <c r="A144" s="23" t="s">
        <v>599</v>
      </c>
      <c r="B144" s="121"/>
      <c r="C144" s="66" t="s">
        <v>330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2.75">
      <c r="A145" s="15" t="s">
        <v>472</v>
      </c>
      <c r="B145" s="121"/>
      <c r="C145" s="68" t="s">
        <v>607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9.5">
      <c r="A146" s="90" t="s">
        <v>604</v>
      </c>
      <c r="B146" s="122"/>
      <c r="C146" s="146" t="s">
        <v>605</v>
      </c>
      <c r="D146" s="28"/>
      <c r="E146" s="28"/>
      <c r="F146" s="28"/>
      <c r="G146" s="28"/>
      <c r="H146" s="28"/>
      <c r="I146" s="28">
        <v>3135</v>
      </c>
      <c r="J146" s="28"/>
      <c r="K146" s="33">
        <f>I146+J146</f>
        <v>3135</v>
      </c>
      <c r="L146" s="33"/>
      <c r="M146" s="33">
        <f>K146+L146</f>
        <v>3135</v>
      </c>
    </row>
    <row r="147" spans="1:13" ht="12.75">
      <c r="A147" s="23"/>
      <c r="B147" s="121"/>
      <c r="C147" s="4" t="s">
        <v>332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2.75">
      <c r="A148" s="15" t="s">
        <v>472</v>
      </c>
      <c r="B148" s="121"/>
      <c r="C148" s="2" t="s">
        <v>340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2.75">
      <c r="A149" s="23" t="s">
        <v>603</v>
      </c>
      <c r="B149" s="121"/>
      <c r="C149" s="52" t="s">
        <v>556</v>
      </c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2.75">
      <c r="A150" s="23" t="s">
        <v>602</v>
      </c>
      <c r="B150" s="121"/>
      <c r="C150" s="52" t="s">
        <v>557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12.75">
      <c r="A151" s="15" t="s">
        <v>471</v>
      </c>
      <c r="B151" s="121"/>
      <c r="C151" s="68" t="s">
        <v>555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2.75">
      <c r="A152" s="23" t="s">
        <v>601</v>
      </c>
      <c r="B152" s="121"/>
      <c r="C152" s="52" t="s">
        <v>558</v>
      </c>
      <c r="D152" s="28">
        <v>36274</v>
      </c>
      <c r="E152" s="28"/>
      <c r="F152" s="28">
        <f>D152+E152</f>
        <v>36274</v>
      </c>
      <c r="G152" s="28"/>
      <c r="H152" s="28">
        <f>F152+G152</f>
        <v>36274</v>
      </c>
      <c r="I152" s="28"/>
      <c r="J152" s="28"/>
      <c r="K152" s="28"/>
      <c r="L152" s="28"/>
      <c r="M152" s="28"/>
    </row>
    <row r="153" spans="1:13" ht="23.25" customHeight="1">
      <c r="A153" s="23" t="s">
        <v>601</v>
      </c>
      <c r="B153" s="121"/>
      <c r="C153" s="125" t="s">
        <v>788</v>
      </c>
      <c r="D153" s="28">
        <v>90842</v>
      </c>
      <c r="E153" s="28">
        <f>76324-90842</f>
        <v>-14518</v>
      </c>
      <c r="F153" s="28">
        <f>D153+E153</f>
        <v>76324</v>
      </c>
      <c r="G153" s="28"/>
      <c r="H153" s="28">
        <f>F153+G153</f>
        <v>76324</v>
      </c>
      <c r="I153" s="28"/>
      <c r="J153" s="28"/>
      <c r="K153" s="28"/>
      <c r="L153" s="28"/>
      <c r="M153" s="28"/>
    </row>
    <row r="154" spans="1:13" ht="23.25" customHeight="1">
      <c r="A154" s="23" t="s">
        <v>646</v>
      </c>
      <c r="B154" s="121"/>
      <c r="C154" s="178" t="s">
        <v>295</v>
      </c>
      <c r="D154" s="28">
        <v>3135</v>
      </c>
      <c r="E154" s="28"/>
      <c r="F154" s="28">
        <f>D154+E154</f>
        <v>3135</v>
      </c>
      <c r="G154" s="28"/>
      <c r="H154" s="28">
        <f>F154+G154</f>
        <v>3135</v>
      </c>
      <c r="I154" s="28"/>
      <c r="J154" s="28"/>
      <c r="K154" s="28"/>
      <c r="L154" s="28"/>
      <c r="M154" s="28"/>
    </row>
    <row r="155" spans="1:13" ht="12.75">
      <c r="A155" s="23" t="s">
        <v>600</v>
      </c>
      <c r="B155" s="121"/>
      <c r="C155" s="66" t="s">
        <v>559</v>
      </c>
      <c r="D155" s="28">
        <v>2206</v>
      </c>
      <c r="E155" s="28">
        <f>12980-2206</f>
        <v>10774</v>
      </c>
      <c r="F155" s="28">
        <f>D155+E155</f>
        <v>12980</v>
      </c>
      <c r="G155" s="28"/>
      <c r="H155" s="28">
        <f>F155+G155</f>
        <v>12980</v>
      </c>
      <c r="I155" s="28"/>
      <c r="J155" s="28"/>
      <c r="K155" s="28"/>
      <c r="L155" s="28"/>
      <c r="M155" s="28"/>
    </row>
    <row r="156" spans="1:13" ht="12.75">
      <c r="A156" s="23"/>
      <c r="B156" s="121"/>
      <c r="C156" s="2" t="s">
        <v>347</v>
      </c>
      <c r="D156" s="34">
        <f aca="true" t="shared" si="5" ref="D156:L156">SUM(D143:D155)</f>
        <v>132457</v>
      </c>
      <c r="E156" s="34">
        <f t="shared" si="5"/>
        <v>-3744</v>
      </c>
      <c r="F156" s="34">
        <f t="shared" si="5"/>
        <v>128713</v>
      </c>
      <c r="G156" s="34"/>
      <c r="H156" s="34">
        <f>SUM(H143:H155)</f>
        <v>128713</v>
      </c>
      <c r="I156" s="34">
        <f t="shared" si="5"/>
        <v>3135</v>
      </c>
      <c r="J156" s="34">
        <f t="shared" si="5"/>
        <v>0</v>
      </c>
      <c r="K156" s="34">
        <f t="shared" si="5"/>
        <v>3135</v>
      </c>
      <c r="L156" s="34">
        <f t="shared" si="5"/>
        <v>0</v>
      </c>
      <c r="M156" s="34">
        <f>SUM(M143:M155)</f>
        <v>3135</v>
      </c>
    </row>
    <row r="157" spans="1:13" ht="12.75">
      <c r="A157" s="23"/>
      <c r="B157" s="121"/>
      <c r="C157" s="2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79" s="194" customFormat="1" ht="17.25" customHeight="1">
      <c r="A158" s="191"/>
      <c r="B158" s="192" t="s">
        <v>732</v>
      </c>
      <c r="C158" s="195" t="s">
        <v>735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/>
      <c r="BZ158" s="221"/>
      <c r="CA158" s="221"/>
    </row>
    <row r="159" spans="1:13" ht="12.75">
      <c r="A159" s="23"/>
      <c r="B159" s="121"/>
      <c r="C159" s="4" t="s">
        <v>309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2.75">
      <c r="A160" s="15" t="s">
        <v>471</v>
      </c>
      <c r="B160" s="121"/>
      <c r="C160" s="130" t="s">
        <v>608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33.75" customHeight="1">
      <c r="A161" s="23" t="s">
        <v>303</v>
      </c>
      <c r="B161" s="121"/>
      <c r="C161" s="131" t="s">
        <v>291</v>
      </c>
      <c r="D161" s="33">
        <v>76535</v>
      </c>
      <c r="E161" s="33">
        <f>664</f>
        <v>664</v>
      </c>
      <c r="F161" s="33">
        <f>D161+E161</f>
        <v>77199</v>
      </c>
      <c r="G161" s="33">
        <v>90</v>
      </c>
      <c r="H161" s="33">
        <f>F161+G161</f>
        <v>77289</v>
      </c>
      <c r="I161" s="33"/>
      <c r="J161" s="33"/>
      <c r="K161" s="33"/>
      <c r="L161" s="33"/>
      <c r="M161" s="33"/>
    </row>
    <row r="162" spans="1:13" ht="12.75">
      <c r="A162" s="23"/>
      <c r="B162" s="121"/>
      <c r="C162" s="2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2.75">
      <c r="A163" s="23"/>
      <c r="B163" s="121"/>
      <c r="C163" s="2" t="s">
        <v>347</v>
      </c>
      <c r="D163" s="34">
        <f>SUM(D161:D162)</f>
        <v>76535</v>
      </c>
      <c r="E163" s="34">
        <f>SUM(E161:E162)</f>
        <v>664</v>
      </c>
      <c r="F163" s="34">
        <f>SUM(F161:F162)</f>
        <v>77199</v>
      </c>
      <c r="G163" s="34"/>
      <c r="H163" s="34">
        <f>SUM(H161:H162)</f>
        <v>77289</v>
      </c>
      <c r="I163" s="33"/>
      <c r="J163" s="33"/>
      <c r="K163" s="33"/>
      <c r="L163" s="33"/>
      <c r="M163" s="33"/>
    </row>
    <row r="164" spans="1:13" ht="12.75">
      <c r="A164" s="23"/>
      <c r="B164" s="121"/>
      <c r="C164" s="2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79" s="194" customFormat="1" ht="17.25" customHeight="1">
      <c r="A165" s="191"/>
      <c r="B165" s="192" t="s">
        <v>736</v>
      </c>
      <c r="C165" s="195" t="s">
        <v>737</v>
      </c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  <c r="BA165" s="221"/>
      <c r="BB165" s="221"/>
      <c r="BC165" s="221"/>
      <c r="BD165" s="221"/>
      <c r="BE165" s="221"/>
      <c r="BF165" s="221"/>
      <c r="BG165" s="221"/>
      <c r="BH165" s="221"/>
      <c r="BI165" s="221"/>
      <c r="BJ165" s="221"/>
      <c r="BK165" s="221"/>
      <c r="BL165" s="221"/>
      <c r="BM165" s="221"/>
      <c r="BN165" s="221"/>
      <c r="BO165" s="221"/>
      <c r="BP165" s="221"/>
      <c r="BQ165" s="221"/>
      <c r="BR165" s="221"/>
      <c r="BS165" s="221"/>
      <c r="BT165" s="221"/>
      <c r="BU165" s="221"/>
      <c r="BV165" s="221"/>
      <c r="BW165" s="221"/>
      <c r="BX165" s="221"/>
      <c r="BY165" s="221"/>
      <c r="BZ165" s="221"/>
      <c r="CA165" s="221"/>
    </row>
    <row r="166" spans="1:13" ht="12.75">
      <c r="A166" s="23"/>
      <c r="B166" s="121"/>
      <c r="C166" s="4" t="s">
        <v>309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2.75">
      <c r="A167" s="15" t="s">
        <v>471</v>
      </c>
      <c r="B167" s="121"/>
      <c r="C167" s="2" t="s">
        <v>321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2.75">
      <c r="A168" s="23" t="s">
        <v>484</v>
      </c>
      <c r="B168" s="121"/>
      <c r="C168" s="51" t="s">
        <v>323</v>
      </c>
      <c r="D168" s="33">
        <v>268</v>
      </c>
      <c r="E168" s="33"/>
      <c r="F168" s="33">
        <f>D168+E168</f>
        <v>268</v>
      </c>
      <c r="G168" s="33"/>
      <c r="H168" s="33">
        <f>F168+G168</f>
        <v>268</v>
      </c>
      <c r="I168" s="33"/>
      <c r="J168" s="33"/>
      <c r="K168" s="33"/>
      <c r="L168" s="33"/>
      <c r="M168" s="33"/>
    </row>
    <row r="169" spans="1:13" ht="12.75">
      <c r="A169" s="23" t="s">
        <v>466</v>
      </c>
      <c r="B169" s="121"/>
      <c r="C169" s="58" t="s">
        <v>467</v>
      </c>
      <c r="D169" s="33">
        <v>72</v>
      </c>
      <c r="E169" s="33"/>
      <c r="F169" s="33">
        <f>D169+E169</f>
        <v>72</v>
      </c>
      <c r="G169" s="33"/>
      <c r="H169" s="33">
        <f>F169+G169</f>
        <v>72</v>
      </c>
      <c r="I169" s="33"/>
      <c r="J169" s="33"/>
      <c r="K169" s="33"/>
      <c r="L169" s="33"/>
      <c r="M169" s="33"/>
    </row>
    <row r="170" spans="1:13" ht="12.75">
      <c r="A170" s="23"/>
      <c r="B170" s="121"/>
      <c r="C170" s="2" t="s">
        <v>347</v>
      </c>
      <c r="D170" s="34">
        <f>SUM(D168:D169)</f>
        <v>340</v>
      </c>
      <c r="E170" s="34">
        <f>SUM(E168:E169)</f>
        <v>0</v>
      </c>
      <c r="F170" s="34">
        <f>SUM(F168:F169)</f>
        <v>340</v>
      </c>
      <c r="G170" s="34"/>
      <c r="H170" s="34">
        <f>SUM(H168:H169)</f>
        <v>340</v>
      </c>
      <c r="I170" s="33"/>
      <c r="J170" s="33"/>
      <c r="K170" s="33"/>
      <c r="L170" s="33"/>
      <c r="M170" s="33"/>
    </row>
    <row r="171" spans="1:13" ht="12.75">
      <c r="A171" s="23"/>
      <c r="B171" s="121"/>
      <c r="C171" s="2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79" s="194" customFormat="1" ht="17.25" customHeight="1">
      <c r="A172" s="191"/>
      <c r="B172" s="192" t="s">
        <v>738</v>
      </c>
      <c r="C172" s="195" t="s">
        <v>739</v>
      </c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  <c r="BA172" s="221"/>
      <c r="BB172" s="221"/>
      <c r="BC172" s="221"/>
      <c r="BD172" s="221"/>
      <c r="BE172" s="221"/>
      <c r="BF172" s="221"/>
      <c r="BG172" s="221"/>
      <c r="BH172" s="221"/>
      <c r="BI172" s="221"/>
      <c r="BJ172" s="221"/>
      <c r="BK172" s="221"/>
      <c r="BL172" s="221"/>
      <c r="BM172" s="221"/>
      <c r="BN172" s="221"/>
      <c r="BO172" s="221"/>
      <c r="BP172" s="221"/>
      <c r="BQ172" s="221"/>
      <c r="BR172" s="221"/>
      <c r="BS172" s="221"/>
      <c r="BT172" s="221"/>
      <c r="BU172" s="221"/>
      <c r="BV172" s="221"/>
      <c r="BW172" s="221"/>
      <c r="BX172" s="221"/>
      <c r="BY172" s="221"/>
      <c r="BZ172" s="221"/>
      <c r="CA172" s="221"/>
    </row>
    <row r="173" spans="1:13" ht="12.75">
      <c r="A173" s="23"/>
      <c r="B173" s="121"/>
      <c r="C173" s="4" t="s">
        <v>309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2.75">
      <c r="A174" s="15" t="s">
        <v>472</v>
      </c>
      <c r="B174" s="121"/>
      <c r="C174" s="2" t="s">
        <v>310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2.75">
      <c r="A175" s="23" t="s">
        <v>469</v>
      </c>
      <c r="B175" s="121"/>
      <c r="C175" s="58" t="s">
        <v>310</v>
      </c>
      <c r="D175" s="33"/>
      <c r="E175" s="33"/>
      <c r="F175" s="33"/>
      <c r="G175" s="33"/>
      <c r="H175" s="33"/>
      <c r="I175" s="33">
        <v>600</v>
      </c>
      <c r="J175" s="33"/>
      <c r="K175" s="33">
        <f>I175+J175</f>
        <v>600</v>
      </c>
      <c r="L175" s="33"/>
      <c r="M175" s="33">
        <f>K175+L175</f>
        <v>600</v>
      </c>
    </row>
    <row r="176" spans="1:13" ht="12.75">
      <c r="A176" s="23" t="s">
        <v>481</v>
      </c>
      <c r="B176" s="121"/>
      <c r="C176" s="58" t="s">
        <v>580</v>
      </c>
      <c r="D176" s="33"/>
      <c r="E176" s="33"/>
      <c r="F176" s="33"/>
      <c r="G176" s="33"/>
      <c r="H176" s="33"/>
      <c r="I176" s="33">
        <v>162</v>
      </c>
      <c r="J176" s="33"/>
      <c r="K176" s="33">
        <f>I176+J176</f>
        <v>162</v>
      </c>
      <c r="L176" s="33"/>
      <c r="M176" s="33">
        <f>K176+L176</f>
        <v>162</v>
      </c>
    </row>
    <row r="177" spans="1:13" ht="12.75">
      <c r="A177" s="15" t="s">
        <v>471</v>
      </c>
      <c r="B177" s="121"/>
      <c r="C177" s="2" t="s">
        <v>321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2.75">
      <c r="A178" s="23" t="s">
        <v>484</v>
      </c>
      <c r="B178" s="121"/>
      <c r="C178" s="51" t="s">
        <v>323</v>
      </c>
      <c r="D178" s="33">
        <v>20</v>
      </c>
      <c r="E178" s="33"/>
      <c r="F178" s="33">
        <f>D178+E178</f>
        <v>20</v>
      </c>
      <c r="G178" s="33"/>
      <c r="H178" s="33">
        <f>F178+G178</f>
        <v>20</v>
      </c>
      <c r="I178" s="33"/>
      <c r="J178" s="33"/>
      <c r="K178" s="33"/>
      <c r="L178" s="33"/>
      <c r="M178" s="33"/>
    </row>
    <row r="179" spans="1:13" ht="12.75">
      <c r="A179" s="23" t="s">
        <v>466</v>
      </c>
      <c r="B179" s="121"/>
      <c r="C179" s="58" t="s">
        <v>467</v>
      </c>
      <c r="D179" s="33">
        <v>4</v>
      </c>
      <c r="E179" s="33"/>
      <c r="F179" s="33">
        <f>D179+E179</f>
        <v>4</v>
      </c>
      <c r="G179" s="33"/>
      <c r="H179" s="33">
        <f>F179+G179</f>
        <v>4</v>
      </c>
      <c r="I179" s="33"/>
      <c r="J179" s="33"/>
      <c r="K179" s="33"/>
      <c r="L179" s="33"/>
      <c r="M179" s="33"/>
    </row>
    <row r="180" spans="1:13" ht="12.75">
      <c r="A180" s="23"/>
      <c r="B180" s="121"/>
      <c r="C180" s="2" t="s">
        <v>347</v>
      </c>
      <c r="D180" s="34">
        <f aca="true" t="shared" si="6" ref="D180:L180">SUM(D175:D179)</f>
        <v>24</v>
      </c>
      <c r="E180" s="34">
        <f t="shared" si="6"/>
        <v>0</v>
      </c>
      <c r="F180" s="34">
        <f t="shared" si="6"/>
        <v>24</v>
      </c>
      <c r="G180" s="34"/>
      <c r="H180" s="34">
        <f>SUM(H175:H179)</f>
        <v>24</v>
      </c>
      <c r="I180" s="34">
        <f t="shared" si="6"/>
        <v>762</v>
      </c>
      <c r="J180" s="34">
        <f t="shared" si="6"/>
        <v>0</v>
      </c>
      <c r="K180" s="34">
        <f t="shared" si="6"/>
        <v>762</v>
      </c>
      <c r="L180" s="34">
        <f t="shared" si="6"/>
        <v>0</v>
      </c>
      <c r="M180" s="34">
        <f>SUM(M175:M179)</f>
        <v>762</v>
      </c>
    </row>
    <row r="181" spans="1:13" ht="12.75">
      <c r="A181" s="23"/>
      <c r="B181" s="121"/>
      <c r="C181" s="2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79" s="194" customFormat="1" ht="17.25" customHeight="1">
      <c r="A182" s="191"/>
      <c r="B182" s="192" t="s">
        <v>740</v>
      </c>
      <c r="C182" s="195" t="s">
        <v>741</v>
      </c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21"/>
      <c r="AX182" s="221"/>
      <c r="AY182" s="221"/>
      <c r="AZ182" s="221"/>
      <c r="BA182" s="221"/>
      <c r="BB182" s="221"/>
      <c r="BC182" s="221"/>
      <c r="BD182" s="221"/>
      <c r="BE182" s="221"/>
      <c r="BF182" s="221"/>
      <c r="BG182" s="221"/>
      <c r="BH182" s="221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21"/>
      <c r="BS182" s="221"/>
      <c r="BT182" s="221"/>
      <c r="BU182" s="221"/>
      <c r="BV182" s="221"/>
      <c r="BW182" s="221"/>
      <c r="BX182" s="221"/>
      <c r="BY182" s="221"/>
      <c r="BZ182" s="221"/>
      <c r="CA182" s="221"/>
    </row>
    <row r="183" spans="1:13" ht="12.75">
      <c r="A183" s="23"/>
      <c r="B183" s="121"/>
      <c r="C183" s="4" t="s">
        <v>309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2.75">
      <c r="A184" s="15" t="s">
        <v>472</v>
      </c>
      <c r="B184" s="121"/>
      <c r="C184" s="2" t="s">
        <v>310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2.75">
      <c r="A185" s="23" t="s">
        <v>469</v>
      </c>
      <c r="B185" s="121"/>
      <c r="C185" s="58" t="s">
        <v>310</v>
      </c>
      <c r="D185" s="33"/>
      <c r="E185" s="33"/>
      <c r="F185" s="33"/>
      <c r="G185" s="33"/>
      <c r="H185" s="33"/>
      <c r="I185" s="33">
        <v>79</v>
      </c>
      <c r="J185" s="33"/>
      <c r="K185" s="33">
        <f>I185+J185</f>
        <v>79</v>
      </c>
      <c r="L185" s="33"/>
      <c r="M185" s="33">
        <f>K185+L185</f>
        <v>79</v>
      </c>
    </row>
    <row r="186" spans="1:13" ht="12.75">
      <c r="A186" s="23" t="s">
        <v>481</v>
      </c>
      <c r="B186" s="121"/>
      <c r="C186" s="58" t="s">
        <v>580</v>
      </c>
      <c r="D186" s="33"/>
      <c r="E186" s="33"/>
      <c r="F186" s="33"/>
      <c r="G186" s="33"/>
      <c r="H186" s="33"/>
      <c r="I186" s="33">
        <v>21</v>
      </c>
      <c r="J186" s="33"/>
      <c r="K186" s="33">
        <f>I186+J186</f>
        <v>21</v>
      </c>
      <c r="L186" s="33"/>
      <c r="M186" s="33">
        <f>K186+L186</f>
        <v>21</v>
      </c>
    </row>
    <row r="187" spans="1:13" ht="12.75">
      <c r="A187" s="23"/>
      <c r="B187" s="121"/>
      <c r="C187" s="2" t="s">
        <v>347</v>
      </c>
      <c r="D187" s="33"/>
      <c r="E187" s="33"/>
      <c r="F187" s="33"/>
      <c r="G187" s="33"/>
      <c r="H187" s="33"/>
      <c r="I187" s="34">
        <f>SUM(I185:I186)</f>
        <v>100</v>
      </c>
      <c r="J187" s="34">
        <f>SUM(J185:J186)</f>
        <v>0</v>
      </c>
      <c r="K187" s="34">
        <f>SUM(K185:K186)</f>
        <v>100</v>
      </c>
      <c r="L187" s="34">
        <f>SUM(L185:L186)</f>
        <v>0</v>
      </c>
      <c r="M187" s="34">
        <f>SUM(M185:M186)</f>
        <v>100</v>
      </c>
    </row>
    <row r="188" spans="1:13" ht="12.75">
      <c r="A188" s="23"/>
      <c r="B188" s="121"/>
      <c r="C188" s="2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79" s="194" customFormat="1" ht="17.25" customHeight="1">
      <c r="A189" s="191"/>
      <c r="B189" s="192" t="s">
        <v>742</v>
      </c>
      <c r="C189" s="195" t="s">
        <v>743</v>
      </c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221"/>
      <c r="BD189" s="221"/>
      <c r="BE189" s="221"/>
      <c r="BF189" s="221"/>
      <c r="BG189" s="221"/>
      <c r="BH189" s="221"/>
      <c r="BI189" s="221"/>
      <c r="BJ189" s="221"/>
      <c r="BK189" s="221"/>
      <c r="BL189" s="221"/>
      <c r="BM189" s="221"/>
      <c r="BN189" s="221"/>
      <c r="BO189" s="221"/>
      <c r="BP189" s="221"/>
      <c r="BQ189" s="221"/>
      <c r="BR189" s="221"/>
      <c r="BS189" s="221"/>
      <c r="BT189" s="221"/>
      <c r="BU189" s="221"/>
      <c r="BV189" s="221"/>
      <c r="BW189" s="221"/>
      <c r="BX189" s="221"/>
      <c r="BY189" s="221"/>
      <c r="BZ189" s="221"/>
      <c r="CA189" s="221"/>
    </row>
    <row r="190" spans="1:13" ht="12.75">
      <c r="A190" s="23"/>
      <c r="B190" s="121"/>
      <c r="C190" s="4" t="s">
        <v>309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2.75">
      <c r="A191" s="15" t="s">
        <v>471</v>
      </c>
      <c r="B191" s="121"/>
      <c r="C191" s="2" t="s">
        <v>321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2.75">
      <c r="A192" s="23" t="s">
        <v>785</v>
      </c>
      <c r="B192" s="121"/>
      <c r="C192" s="51" t="s">
        <v>322</v>
      </c>
      <c r="D192" s="33">
        <v>1200</v>
      </c>
      <c r="E192" s="33"/>
      <c r="F192" s="33">
        <f>D192+E192</f>
        <v>1200</v>
      </c>
      <c r="G192" s="33"/>
      <c r="H192" s="33">
        <f>F192+G192</f>
        <v>1200</v>
      </c>
      <c r="I192" s="33"/>
      <c r="J192" s="33"/>
      <c r="K192" s="33"/>
      <c r="L192" s="33"/>
      <c r="M192" s="33"/>
    </row>
    <row r="193" spans="1:13" ht="12.75">
      <c r="A193" s="23" t="s">
        <v>464</v>
      </c>
      <c r="B193" s="121"/>
      <c r="C193" s="58" t="s">
        <v>465</v>
      </c>
      <c r="D193" s="33">
        <v>324</v>
      </c>
      <c r="E193" s="33"/>
      <c r="F193" s="33">
        <f>D193+E193</f>
        <v>324</v>
      </c>
      <c r="G193" s="33"/>
      <c r="H193" s="33">
        <f>F193+G193</f>
        <v>324</v>
      </c>
      <c r="I193" s="33"/>
      <c r="J193" s="33"/>
      <c r="K193" s="33"/>
      <c r="L193" s="33"/>
      <c r="M193" s="33"/>
    </row>
    <row r="194" spans="1:13" ht="12.75">
      <c r="A194" s="23" t="s">
        <v>484</v>
      </c>
      <c r="B194" s="121"/>
      <c r="C194" s="51" t="s">
        <v>323</v>
      </c>
      <c r="D194" s="33">
        <v>343</v>
      </c>
      <c r="E194" s="33"/>
      <c r="F194" s="33">
        <f>D194+E194</f>
        <v>343</v>
      </c>
      <c r="G194" s="33"/>
      <c r="H194" s="33">
        <f>F194+G194</f>
        <v>343</v>
      </c>
      <c r="I194" s="33"/>
      <c r="J194" s="33"/>
      <c r="K194" s="33"/>
      <c r="L194" s="33"/>
      <c r="M194" s="33"/>
    </row>
    <row r="195" spans="1:13" ht="12.75">
      <c r="A195" s="23" t="s">
        <v>466</v>
      </c>
      <c r="B195" s="121"/>
      <c r="C195" s="58" t="s">
        <v>467</v>
      </c>
      <c r="D195" s="33">
        <v>93</v>
      </c>
      <c r="E195" s="33"/>
      <c r="F195" s="33">
        <f>D195+E195</f>
        <v>93</v>
      </c>
      <c r="G195" s="33"/>
      <c r="H195" s="33">
        <f>F195+G195</f>
        <v>93</v>
      </c>
      <c r="I195" s="33"/>
      <c r="J195" s="33"/>
      <c r="K195" s="33"/>
      <c r="L195" s="33"/>
      <c r="M195" s="33"/>
    </row>
    <row r="196" spans="1:13" ht="22.5">
      <c r="A196" s="15" t="s">
        <v>472</v>
      </c>
      <c r="B196" s="121"/>
      <c r="C196" s="94" t="s">
        <v>583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9.5">
      <c r="A197" s="23" t="s">
        <v>582</v>
      </c>
      <c r="B197" s="121"/>
      <c r="C197" s="60" t="s">
        <v>584</v>
      </c>
      <c r="D197" s="33"/>
      <c r="E197" s="33"/>
      <c r="F197" s="33"/>
      <c r="G197" s="33"/>
      <c r="H197" s="33"/>
      <c r="I197" s="33">
        <v>2500</v>
      </c>
      <c r="J197" s="33"/>
      <c r="K197" s="33">
        <f>I197+J197</f>
        <v>2500</v>
      </c>
      <c r="L197" s="33"/>
      <c r="M197" s="33">
        <f>K197+L197</f>
        <v>2500</v>
      </c>
    </row>
    <row r="198" spans="1:13" ht="12.75">
      <c r="A198" s="23"/>
      <c r="B198" s="121"/>
      <c r="C198" s="2" t="s">
        <v>347</v>
      </c>
      <c r="D198" s="34">
        <f aca="true" t="shared" si="7" ref="D198:L198">SUM(D192:D197)</f>
        <v>1960</v>
      </c>
      <c r="E198" s="34">
        <f t="shared" si="7"/>
        <v>0</v>
      </c>
      <c r="F198" s="34">
        <f t="shared" si="7"/>
        <v>1960</v>
      </c>
      <c r="G198" s="34"/>
      <c r="H198" s="34">
        <f>SUM(H192:H197)</f>
        <v>1960</v>
      </c>
      <c r="I198" s="34">
        <f t="shared" si="7"/>
        <v>2500</v>
      </c>
      <c r="J198" s="34">
        <f t="shared" si="7"/>
        <v>0</v>
      </c>
      <c r="K198" s="34">
        <f t="shared" si="7"/>
        <v>2500</v>
      </c>
      <c r="L198" s="34">
        <f t="shared" si="7"/>
        <v>0</v>
      </c>
      <c r="M198" s="34">
        <f>SUM(M192:M197)</f>
        <v>2500</v>
      </c>
    </row>
    <row r="199" spans="1:13" ht="12.75">
      <c r="A199" s="23"/>
      <c r="B199" s="121"/>
      <c r="C199" s="52" t="s">
        <v>350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12.75">
      <c r="A200" s="23"/>
      <c r="B200" s="121"/>
      <c r="C200" s="52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79" s="194" customFormat="1" ht="28.5" customHeight="1">
      <c r="A201" s="191"/>
      <c r="B201" s="192" t="s">
        <v>745</v>
      </c>
      <c r="C201" s="257" t="s">
        <v>744</v>
      </c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221"/>
      <c r="BD201" s="221"/>
      <c r="BE201" s="221"/>
      <c r="BF201" s="221"/>
      <c r="BG201" s="221"/>
      <c r="BH201" s="221"/>
      <c r="BI201" s="221"/>
      <c r="BJ201" s="221"/>
      <c r="BK201" s="221"/>
      <c r="BL201" s="221"/>
      <c r="BM201" s="221"/>
      <c r="BN201" s="221"/>
      <c r="BO201" s="221"/>
      <c r="BP201" s="221"/>
      <c r="BQ201" s="221"/>
      <c r="BR201" s="221"/>
      <c r="BS201" s="221"/>
      <c r="BT201" s="221"/>
      <c r="BU201" s="221"/>
      <c r="BV201" s="221"/>
      <c r="BW201" s="221"/>
      <c r="BX201" s="221"/>
      <c r="BY201" s="221"/>
      <c r="BZ201" s="221"/>
      <c r="CA201" s="221"/>
    </row>
    <row r="202" spans="1:13" ht="12.75">
      <c r="A202" s="23"/>
      <c r="B202" s="121"/>
      <c r="C202" s="4" t="s">
        <v>309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  <row r="203" spans="1:13" ht="12.75">
      <c r="A203" s="15" t="s">
        <v>472</v>
      </c>
      <c r="B203" s="121"/>
      <c r="C203" s="2" t="s">
        <v>310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</row>
    <row r="204" spans="1:13" ht="12.75">
      <c r="A204" s="23" t="s">
        <v>469</v>
      </c>
      <c r="B204" s="121"/>
      <c r="C204" s="58" t="s">
        <v>310</v>
      </c>
      <c r="D204" s="33"/>
      <c r="E204" s="33"/>
      <c r="F204" s="33"/>
      <c r="G204" s="33"/>
      <c r="H204" s="33"/>
      <c r="I204" s="33">
        <v>500</v>
      </c>
      <c r="J204" s="33"/>
      <c r="K204" s="33">
        <f>I204+J204</f>
        <v>500</v>
      </c>
      <c r="L204" s="33"/>
      <c r="M204" s="33">
        <f>K204+L204</f>
        <v>500</v>
      </c>
    </row>
    <row r="205" spans="1:13" ht="12.75">
      <c r="A205" s="15" t="s">
        <v>471</v>
      </c>
      <c r="B205" s="121"/>
      <c r="C205" s="2" t="s">
        <v>321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ht="12.75">
      <c r="A206" s="23" t="s">
        <v>609</v>
      </c>
      <c r="B206" s="121"/>
      <c r="C206" s="51" t="s">
        <v>324</v>
      </c>
      <c r="D206" s="33">
        <v>47</v>
      </c>
      <c r="E206" s="33"/>
      <c r="F206" s="33">
        <f>D206+E206</f>
        <v>47</v>
      </c>
      <c r="G206" s="33"/>
      <c r="H206" s="33">
        <f>F206+G206</f>
        <v>47</v>
      </c>
      <c r="I206" s="33"/>
      <c r="J206" s="33"/>
      <c r="K206" s="33"/>
      <c r="L206" s="33"/>
      <c r="M206" s="33"/>
    </row>
    <row r="207" spans="1:13" ht="12.75">
      <c r="A207" s="23"/>
      <c r="B207" s="121"/>
      <c r="C207" s="2" t="s">
        <v>347</v>
      </c>
      <c r="D207" s="34">
        <f aca="true" t="shared" si="8" ref="D207:L207">SUM(D204:D206)</f>
        <v>47</v>
      </c>
      <c r="E207" s="34">
        <f t="shared" si="8"/>
        <v>0</v>
      </c>
      <c r="F207" s="34">
        <f t="shared" si="8"/>
        <v>47</v>
      </c>
      <c r="G207" s="34"/>
      <c r="H207" s="34">
        <f>SUM(H204:H206)</f>
        <v>47</v>
      </c>
      <c r="I207" s="34">
        <f t="shared" si="8"/>
        <v>500</v>
      </c>
      <c r="J207" s="34">
        <f t="shared" si="8"/>
        <v>0</v>
      </c>
      <c r="K207" s="34">
        <f t="shared" si="8"/>
        <v>500</v>
      </c>
      <c r="L207" s="34">
        <f t="shared" si="8"/>
        <v>0</v>
      </c>
      <c r="M207" s="34">
        <f>SUM(M204:M206)</f>
        <v>500</v>
      </c>
    </row>
    <row r="208" spans="1:13" ht="12.75">
      <c r="A208" s="23"/>
      <c r="B208" s="121"/>
      <c r="C208" s="2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1:79" s="194" customFormat="1" ht="17.25" customHeight="1">
      <c r="A209" s="191"/>
      <c r="B209" s="192" t="s">
        <v>746</v>
      </c>
      <c r="C209" s="195" t="s">
        <v>747</v>
      </c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21"/>
      <c r="BE209" s="221"/>
      <c r="BF209" s="221"/>
      <c r="BG209" s="221"/>
      <c r="BH209" s="221"/>
      <c r="BI209" s="221"/>
      <c r="BJ209" s="221"/>
      <c r="BK209" s="221"/>
      <c r="BL209" s="221"/>
      <c r="BM209" s="221"/>
      <c r="BN209" s="221"/>
      <c r="BO209" s="221"/>
      <c r="BP209" s="221"/>
      <c r="BQ209" s="221"/>
      <c r="BR209" s="221"/>
      <c r="BS209" s="221"/>
      <c r="BT209" s="221"/>
      <c r="BU209" s="221"/>
      <c r="BV209" s="221"/>
      <c r="BW209" s="221"/>
      <c r="BX209" s="221"/>
      <c r="BY209" s="221"/>
      <c r="BZ209" s="221"/>
      <c r="CA209" s="221"/>
    </row>
    <row r="210" spans="1:13" ht="12.75">
      <c r="A210" s="23"/>
      <c r="B210" s="121"/>
      <c r="C210" s="4" t="s">
        <v>309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spans="1:13" ht="12.75">
      <c r="A211" s="15" t="s">
        <v>471</v>
      </c>
      <c r="B211" s="121"/>
      <c r="C211" s="2" t="s">
        <v>321</v>
      </c>
      <c r="D211" s="33"/>
      <c r="E211" s="33"/>
      <c r="F211" s="33"/>
      <c r="G211" s="33"/>
      <c r="H211" s="33"/>
      <c r="I211" s="33"/>
      <c r="J211" s="33"/>
      <c r="K211" s="33"/>
      <c r="L211" s="33"/>
      <c r="M211" s="33"/>
    </row>
    <row r="212" spans="1:13" ht="12.75">
      <c r="A212" s="23" t="s">
        <v>610</v>
      </c>
      <c r="B212" s="121"/>
      <c r="C212" s="51" t="s">
        <v>324</v>
      </c>
      <c r="D212" s="33">
        <v>592</v>
      </c>
      <c r="E212" s="33"/>
      <c r="F212" s="33">
        <f>D212+E212</f>
        <v>592</v>
      </c>
      <c r="G212" s="33"/>
      <c r="H212" s="33">
        <f>F212+G212</f>
        <v>592</v>
      </c>
      <c r="I212" s="33"/>
      <c r="J212" s="33"/>
      <c r="K212" s="33"/>
      <c r="L212" s="33"/>
      <c r="M212" s="33"/>
    </row>
    <row r="213" spans="1:13" ht="12.75">
      <c r="A213" s="23" t="s">
        <v>599</v>
      </c>
      <c r="B213" s="121"/>
      <c r="C213" s="58" t="s">
        <v>611</v>
      </c>
      <c r="D213" s="33"/>
      <c r="E213" s="33"/>
      <c r="F213" s="33">
        <f>D213+E213</f>
        <v>0</v>
      </c>
      <c r="G213" s="33"/>
      <c r="H213" s="33">
        <f>F213+G213</f>
        <v>0</v>
      </c>
      <c r="I213" s="33"/>
      <c r="J213" s="33"/>
      <c r="K213" s="33"/>
      <c r="L213" s="33"/>
      <c r="M213" s="33"/>
    </row>
    <row r="214" spans="1:13" ht="12.75">
      <c r="A214" s="23"/>
      <c r="B214" s="121"/>
      <c r="C214" s="2" t="s">
        <v>347</v>
      </c>
      <c r="D214" s="34">
        <f>SUM(D212:D213)</f>
        <v>592</v>
      </c>
      <c r="E214" s="34">
        <f>SUM(E212:E213)</f>
        <v>0</v>
      </c>
      <c r="F214" s="34">
        <f>SUM(F212:F213)</f>
        <v>592</v>
      </c>
      <c r="G214" s="34"/>
      <c r="H214" s="34">
        <f>SUM(H212:H213)</f>
        <v>592</v>
      </c>
      <c r="I214" s="33"/>
      <c r="J214" s="33"/>
      <c r="K214" s="33"/>
      <c r="L214" s="33"/>
      <c r="M214" s="33"/>
    </row>
    <row r="215" spans="1:13" ht="12.75">
      <c r="A215" s="23"/>
      <c r="B215" s="121"/>
      <c r="C215" s="2"/>
      <c r="D215" s="33"/>
      <c r="E215" s="33"/>
      <c r="F215" s="33"/>
      <c r="G215" s="33"/>
      <c r="H215" s="33"/>
      <c r="I215" s="33"/>
      <c r="J215" s="33"/>
      <c r="K215" s="33"/>
      <c r="L215" s="33"/>
      <c r="M215" s="33"/>
    </row>
    <row r="216" spans="1:79" s="194" customFormat="1" ht="17.25" customHeight="1">
      <c r="A216" s="191"/>
      <c r="B216" s="192" t="s">
        <v>746</v>
      </c>
      <c r="C216" s="195" t="s">
        <v>748</v>
      </c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1"/>
      <c r="AZ216" s="221"/>
      <c r="BA216" s="221"/>
      <c r="BB216" s="221"/>
      <c r="BC216" s="221"/>
      <c r="BD216" s="221"/>
      <c r="BE216" s="221"/>
      <c r="BF216" s="221"/>
      <c r="BG216" s="221"/>
      <c r="BH216" s="221"/>
      <c r="BI216" s="221"/>
      <c r="BJ216" s="221"/>
      <c r="BK216" s="221"/>
      <c r="BL216" s="221"/>
      <c r="BM216" s="221"/>
      <c r="BN216" s="221"/>
      <c r="BO216" s="221"/>
      <c r="BP216" s="221"/>
      <c r="BQ216" s="221"/>
      <c r="BR216" s="221"/>
      <c r="BS216" s="221"/>
      <c r="BT216" s="221"/>
      <c r="BU216" s="221"/>
      <c r="BV216" s="221"/>
      <c r="BW216" s="221"/>
      <c r="BX216" s="221"/>
      <c r="BY216" s="221"/>
      <c r="BZ216" s="221"/>
      <c r="CA216" s="221"/>
    </row>
    <row r="217" spans="1:13" ht="12.75">
      <c r="A217" s="23"/>
      <c r="B217" s="121"/>
      <c r="C217" s="4" t="s">
        <v>309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</row>
    <row r="218" spans="1:13" ht="12.75">
      <c r="A218" s="15" t="s">
        <v>471</v>
      </c>
      <c r="B218" s="121"/>
      <c r="C218" s="2" t="s">
        <v>321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1:13" ht="12.75">
      <c r="A219" s="23" t="s">
        <v>612</v>
      </c>
      <c r="B219" s="121"/>
      <c r="C219" s="51" t="s">
        <v>324</v>
      </c>
      <c r="D219" s="33">
        <v>108</v>
      </c>
      <c r="E219" s="33"/>
      <c r="F219" s="33">
        <f>D219+E219</f>
        <v>108</v>
      </c>
      <c r="G219" s="33"/>
      <c r="H219" s="33">
        <f>F219+G219</f>
        <v>108</v>
      </c>
      <c r="I219" s="33"/>
      <c r="J219" s="33"/>
      <c r="K219" s="33"/>
      <c r="L219" s="33"/>
      <c r="M219" s="33"/>
    </row>
    <row r="220" spans="1:13" ht="12.75">
      <c r="A220" s="23"/>
      <c r="B220" s="121"/>
      <c r="C220" s="2" t="s">
        <v>347</v>
      </c>
      <c r="D220" s="34">
        <f>SUM(D219:D219)</f>
        <v>108</v>
      </c>
      <c r="E220" s="34">
        <f>SUM(E219:E219)</f>
        <v>0</v>
      </c>
      <c r="F220" s="34">
        <f>SUM(F219:F219)</f>
        <v>108</v>
      </c>
      <c r="G220" s="34"/>
      <c r="H220" s="34">
        <f>SUM(H219:H219)</f>
        <v>108</v>
      </c>
      <c r="I220" s="33"/>
      <c r="J220" s="33"/>
      <c r="K220" s="33"/>
      <c r="L220" s="33"/>
      <c r="M220" s="33"/>
    </row>
    <row r="221" spans="1:13" ht="12.75">
      <c r="A221" s="23"/>
      <c r="B221" s="121"/>
      <c r="C221" s="2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79" s="194" customFormat="1" ht="17.25" customHeight="1">
      <c r="A222" s="191"/>
      <c r="B222" s="192" t="s">
        <v>749</v>
      </c>
      <c r="C222" s="195" t="s">
        <v>750</v>
      </c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1"/>
      <c r="BX222" s="221"/>
      <c r="BY222" s="221"/>
      <c r="BZ222" s="221"/>
      <c r="CA222" s="221"/>
    </row>
    <row r="223" spans="1:13" ht="12.75">
      <c r="A223" s="23"/>
      <c r="B223" s="121"/>
      <c r="C223" s="4" t="s">
        <v>309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13" ht="12.75">
      <c r="A224" s="15" t="s">
        <v>471</v>
      </c>
      <c r="B224" s="121"/>
      <c r="C224" s="2" t="s">
        <v>321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3" ht="12.75">
      <c r="A225" s="23" t="s">
        <v>613</v>
      </c>
      <c r="B225" s="121"/>
      <c r="C225" s="51" t="s">
        <v>324</v>
      </c>
      <c r="D225" s="33">
        <v>10</v>
      </c>
      <c r="E225" s="33"/>
      <c r="F225" s="33">
        <f>D225+E225</f>
        <v>10</v>
      </c>
      <c r="G225" s="33"/>
      <c r="H225" s="33">
        <f>F225+G225</f>
        <v>10</v>
      </c>
      <c r="I225" s="33"/>
      <c r="J225" s="33"/>
      <c r="K225" s="33"/>
      <c r="L225" s="33"/>
      <c r="M225" s="33"/>
    </row>
    <row r="226" spans="1:13" ht="12.75">
      <c r="A226" s="23"/>
      <c r="B226" s="121"/>
      <c r="C226" s="2" t="s">
        <v>347</v>
      </c>
      <c r="D226" s="34">
        <f>SUM(D225:D225)</f>
        <v>10</v>
      </c>
      <c r="E226" s="34">
        <f>SUM(E225:E225)</f>
        <v>0</v>
      </c>
      <c r="F226" s="34">
        <f>SUM(F225:F225)</f>
        <v>10</v>
      </c>
      <c r="G226" s="34"/>
      <c r="H226" s="34">
        <f>SUM(H225:H225)</f>
        <v>10</v>
      </c>
      <c r="I226" s="33"/>
      <c r="J226" s="33"/>
      <c r="K226" s="33"/>
      <c r="L226" s="33"/>
      <c r="M226" s="33"/>
    </row>
    <row r="227" spans="1:13" ht="12.75">
      <c r="A227" s="23"/>
      <c r="B227" s="121"/>
      <c r="C227" s="94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79" s="194" customFormat="1" ht="17.25" customHeight="1">
      <c r="A228" s="191"/>
      <c r="B228" s="192" t="s">
        <v>749</v>
      </c>
      <c r="C228" s="195" t="s">
        <v>751</v>
      </c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  <c r="BJ228" s="221"/>
      <c r="BK228" s="221"/>
      <c r="BL228" s="221"/>
      <c r="BM228" s="221"/>
      <c r="BN228" s="221"/>
      <c r="BO228" s="221"/>
      <c r="BP228" s="221"/>
      <c r="BQ228" s="221"/>
      <c r="BR228" s="221"/>
      <c r="BS228" s="221"/>
      <c r="BT228" s="221"/>
      <c r="BU228" s="221"/>
      <c r="BV228" s="221"/>
      <c r="BW228" s="221"/>
      <c r="BX228" s="221"/>
      <c r="BY228" s="221"/>
      <c r="BZ228" s="221"/>
      <c r="CA228" s="221"/>
    </row>
    <row r="229" spans="1:13" ht="12.75">
      <c r="A229" s="23"/>
      <c r="B229" s="121"/>
      <c r="C229" s="4" t="s">
        <v>309</v>
      </c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ht="12.75">
      <c r="A230" s="15" t="s">
        <v>471</v>
      </c>
      <c r="B230" s="121"/>
      <c r="C230" s="2" t="s">
        <v>321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ht="12.75">
      <c r="A231" s="23" t="s">
        <v>612</v>
      </c>
      <c r="B231" s="121"/>
      <c r="C231" s="51" t="s">
        <v>324</v>
      </c>
      <c r="D231" s="33"/>
      <c r="E231" s="33"/>
      <c r="F231" s="33">
        <f>D231+E231</f>
        <v>0</v>
      </c>
      <c r="G231" s="33"/>
      <c r="H231" s="33">
        <f>F231+G231</f>
        <v>0</v>
      </c>
      <c r="I231" s="33"/>
      <c r="J231" s="33"/>
      <c r="K231" s="33"/>
      <c r="L231" s="33"/>
      <c r="M231" s="33"/>
    </row>
    <row r="232" spans="1:13" ht="12.75">
      <c r="A232" s="23"/>
      <c r="B232" s="121"/>
      <c r="C232" s="2" t="s">
        <v>347</v>
      </c>
      <c r="D232" s="34">
        <f>SUM(D231:D231)</f>
        <v>0</v>
      </c>
      <c r="E232" s="34">
        <f>SUM(E231:E231)</f>
        <v>0</v>
      </c>
      <c r="F232" s="34">
        <f>SUM(F231:F231)</f>
        <v>0</v>
      </c>
      <c r="G232" s="34"/>
      <c r="H232" s="34">
        <f>SUM(H231:H231)</f>
        <v>0</v>
      </c>
      <c r="I232" s="33"/>
      <c r="J232" s="33"/>
      <c r="K232" s="33"/>
      <c r="L232" s="33"/>
      <c r="M232" s="33"/>
    </row>
    <row r="233" spans="1:13" ht="12.75">
      <c r="A233" s="23"/>
      <c r="B233" s="121"/>
      <c r="C233" s="2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79" s="194" customFormat="1" ht="17.25" customHeight="1">
      <c r="A234" s="191"/>
      <c r="B234" s="192" t="s">
        <v>725</v>
      </c>
      <c r="C234" s="195" t="s">
        <v>752</v>
      </c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1"/>
      <c r="AY234" s="221"/>
      <c r="AZ234" s="221"/>
      <c r="BA234" s="221"/>
      <c r="BB234" s="221"/>
      <c r="BC234" s="221"/>
      <c r="BD234" s="221"/>
      <c r="BE234" s="221"/>
      <c r="BF234" s="221"/>
      <c r="BG234" s="221"/>
      <c r="BH234" s="221"/>
      <c r="BI234" s="221"/>
      <c r="BJ234" s="221"/>
      <c r="BK234" s="221"/>
      <c r="BL234" s="221"/>
      <c r="BM234" s="221"/>
      <c r="BN234" s="221"/>
      <c r="BO234" s="221"/>
      <c r="BP234" s="221"/>
      <c r="BQ234" s="221"/>
      <c r="BR234" s="221"/>
      <c r="BS234" s="221"/>
      <c r="BT234" s="221"/>
      <c r="BU234" s="221"/>
      <c r="BV234" s="221"/>
      <c r="BW234" s="221"/>
      <c r="BX234" s="221"/>
      <c r="BY234" s="221"/>
      <c r="BZ234" s="221"/>
      <c r="CA234" s="221"/>
    </row>
    <row r="235" spans="1:13" ht="12.75">
      <c r="A235" s="23"/>
      <c r="B235" s="121"/>
      <c r="C235" s="4" t="s">
        <v>309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ht="12.75">
      <c r="A236" s="15" t="s">
        <v>471</v>
      </c>
      <c r="B236" s="121"/>
      <c r="C236" s="2" t="s">
        <v>321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ht="12.75">
      <c r="A237" s="23" t="s">
        <v>614</v>
      </c>
      <c r="B237" s="121"/>
      <c r="C237" s="51" t="s">
        <v>324</v>
      </c>
      <c r="D237" s="33"/>
      <c r="E237" s="33"/>
      <c r="F237" s="33">
        <f>D237+E237</f>
        <v>0</v>
      </c>
      <c r="G237" s="33"/>
      <c r="H237" s="33">
        <f>F237+G237</f>
        <v>0</v>
      </c>
      <c r="I237" s="33"/>
      <c r="J237" s="33"/>
      <c r="K237" s="33"/>
      <c r="L237" s="33"/>
      <c r="M237" s="33"/>
    </row>
    <row r="238" spans="1:13" ht="12.75">
      <c r="A238" s="23"/>
      <c r="B238" s="121"/>
      <c r="C238" s="2" t="s">
        <v>347</v>
      </c>
      <c r="D238" s="34">
        <f>SUM(D237:D237)</f>
        <v>0</v>
      </c>
      <c r="E238" s="34">
        <f>SUM(E237:E237)</f>
        <v>0</v>
      </c>
      <c r="F238" s="34">
        <f>SUM(F237:F237)</f>
        <v>0</v>
      </c>
      <c r="G238" s="34"/>
      <c r="H238" s="34">
        <f>SUM(H237:H237)</f>
        <v>0</v>
      </c>
      <c r="I238" s="33"/>
      <c r="J238" s="33"/>
      <c r="K238" s="33"/>
      <c r="L238" s="33"/>
      <c r="M238" s="33"/>
    </row>
    <row r="239" spans="1:13" ht="12.75">
      <c r="A239" s="23"/>
      <c r="B239" s="121"/>
      <c r="C239" s="2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79" s="194" customFormat="1" ht="17.25" customHeight="1">
      <c r="A240" s="191"/>
      <c r="B240" s="192" t="s">
        <v>746</v>
      </c>
      <c r="C240" s="195" t="s">
        <v>753</v>
      </c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221"/>
      <c r="BB240" s="221"/>
      <c r="BC240" s="221"/>
      <c r="BD240" s="221"/>
      <c r="BE240" s="221"/>
      <c r="BF240" s="221"/>
      <c r="BG240" s="221"/>
      <c r="BH240" s="221"/>
      <c r="BI240" s="221"/>
      <c r="BJ240" s="221"/>
      <c r="BK240" s="221"/>
      <c r="BL240" s="221"/>
      <c r="BM240" s="221"/>
      <c r="BN240" s="221"/>
      <c r="BO240" s="221"/>
      <c r="BP240" s="221"/>
      <c r="BQ240" s="221"/>
      <c r="BR240" s="221"/>
      <c r="BS240" s="221"/>
      <c r="BT240" s="221"/>
      <c r="BU240" s="221"/>
      <c r="BV240" s="221"/>
      <c r="BW240" s="221"/>
      <c r="BX240" s="221"/>
      <c r="BY240" s="221"/>
      <c r="BZ240" s="221"/>
      <c r="CA240" s="221"/>
    </row>
    <row r="241" spans="1:13" ht="12.75">
      <c r="A241" s="23"/>
      <c r="B241" s="121"/>
      <c r="C241" s="4" t="s">
        <v>309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15" t="s">
        <v>471</v>
      </c>
      <c r="B242" s="121"/>
      <c r="C242" s="2" t="s">
        <v>321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23" t="s">
        <v>612</v>
      </c>
      <c r="B243" s="121"/>
      <c r="C243" s="51" t="s">
        <v>324</v>
      </c>
      <c r="D243" s="33">
        <v>96</v>
      </c>
      <c r="E243" s="33"/>
      <c r="F243" s="33">
        <f>D243+E243</f>
        <v>96</v>
      </c>
      <c r="G243" s="33"/>
      <c r="H243" s="33">
        <f>F243+G243</f>
        <v>96</v>
      </c>
      <c r="I243" s="33"/>
      <c r="J243" s="33"/>
      <c r="K243" s="33"/>
      <c r="L243" s="33"/>
      <c r="M243" s="33"/>
    </row>
    <row r="244" spans="1:13" ht="12.75">
      <c r="A244" s="23"/>
      <c r="B244" s="121"/>
      <c r="C244" s="2" t="s">
        <v>347</v>
      </c>
      <c r="D244" s="34">
        <f>SUM(D243:D243)</f>
        <v>96</v>
      </c>
      <c r="E244" s="34">
        <f>SUM(E243:E243)</f>
        <v>0</v>
      </c>
      <c r="F244" s="34">
        <f>SUM(F243:F243)</f>
        <v>96</v>
      </c>
      <c r="G244" s="34"/>
      <c r="H244" s="34">
        <f>SUM(H243:H243)</f>
        <v>96</v>
      </c>
      <c r="I244" s="33"/>
      <c r="J244" s="33"/>
      <c r="K244" s="33"/>
      <c r="L244" s="33"/>
      <c r="M244" s="33"/>
    </row>
    <row r="245" spans="1:13" ht="12.75">
      <c r="A245" s="23"/>
      <c r="B245" s="121"/>
      <c r="C245" s="2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79" s="194" customFormat="1" ht="17.25" customHeight="1">
      <c r="A246" s="191"/>
      <c r="B246" s="192" t="s">
        <v>749</v>
      </c>
      <c r="C246" s="195" t="s">
        <v>754</v>
      </c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1"/>
      <c r="AY246" s="221"/>
      <c r="AZ246" s="221"/>
      <c r="BA246" s="221"/>
      <c r="BB246" s="221"/>
      <c r="BC246" s="221"/>
      <c r="BD246" s="221"/>
      <c r="BE246" s="221"/>
      <c r="BF246" s="221"/>
      <c r="BG246" s="221"/>
      <c r="BH246" s="221"/>
      <c r="BI246" s="221"/>
      <c r="BJ246" s="221"/>
      <c r="BK246" s="221"/>
      <c r="BL246" s="221"/>
      <c r="BM246" s="221"/>
      <c r="BN246" s="221"/>
      <c r="BO246" s="221"/>
      <c r="BP246" s="221"/>
      <c r="BQ246" s="221"/>
      <c r="BR246" s="221"/>
      <c r="BS246" s="221"/>
      <c r="BT246" s="221"/>
      <c r="BU246" s="221"/>
      <c r="BV246" s="221"/>
      <c r="BW246" s="221"/>
      <c r="BX246" s="221"/>
      <c r="BY246" s="221"/>
      <c r="BZ246" s="221"/>
      <c r="CA246" s="221"/>
    </row>
    <row r="247" spans="1:13" ht="12.75">
      <c r="A247" s="23"/>
      <c r="B247" s="121"/>
      <c r="C247" s="4" t="s">
        <v>309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1:13" ht="12.75">
      <c r="A248" s="15" t="s">
        <v>471</v>
      </c>
      <c r="B248" s="121"/>
      <c r="C248" s="2" t="s">
        <v>608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23" t="s">
        <v>586</v>
      </c>
      <c r="B249" s="121"/>
      <c r="C249" s="52" t="s">
        <v>585</v>
      </c>
      <c r="D249" s="33"/>
      <c r="E249" s="33"/>
      <c r="F249" s="33">
        <f>D249+E249</f>
        <v>0</v>
      </c>
      <c r="G249" s="33"/>
      <c r="H249" s="33">
        <f>F249+G249</f>
        <v>0</v>
      </c>
      <c r="I249" s="33"/>
      <c r="J249" s="33"/>
      <c r="K249" s="33"/>
      <c r="L249" s="33"/>
      <c r="M249" s="33"/>
    </row>
    <row r="250" spans="1:13" ht="12.75">
      <c r="A250" s="23"/>
      <c r="B250" s="121"/>
      <c r="C250" s="2" t="s">
        <v>347</v>
      </c>
      <c r="D250" s="34">
        <f>SUM(D249:D249)</f>
        <v>0</v>
      </c>
      <c r="E250" s="34">
        <f>SUM(E249:E249)</f>
        <v>0</v>
      </c>
      <c r="F250" s="34">
        <f>SUM(F249:F249)</f>
        <v>0</v>
      </c>
      <c r="G250" s="34"/>
      <c r="H250" s="34">
        <f>SUM(H249:H249)</f>
        <v>0</v>
      </c>
      <c r="I250" s="33"/>
      <c r="J250" s="33"/>
      <c r="K250" s="33"/>
      <c r="L250" s="33"/>
      <c r="M250" s="33"/>
    </row>
    <row r="251" spans="1:13" ht="12.75">
      <c r="A251" s="23"/>
      <c r="B251" s="121"/>
      <c r="C251" s="2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79" s="194" customFormat="1" ht="17.25" customHeight="1">
      <c r="A252" s="191"/>
      <c r="B252" s="192" t="s">
        <v>746</v>
      </c>
      <c r="C252" s="195" t="s">
        <v>755</v>
      </c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  <c r="BB252" s="221"/>
      <c r="BC252" s="221"/>
      <c r="BD252" s="221"/>
      <c r="BE252" s="221"/>
      <c r="BF252" s="221"/>
      <c r="BG252" s="221"/>
      <c r="BH252" s="221"/>
      <c r="BI252" s="221"/>
      <c r="BJ252" s="221"/>
      <c r="BK252" s="221"/>
      <c r="BL252" s="221"/>
      <c r="BM252" s="221"/>
      <c r="BN252" s="221"/>
      <c r="BO252" s="221"/>
      <c r="BP252" s="221"/>
      <c r="BQ252" s="221"/>
      <c r="BR252" s="221"/>
      <c r="BS252" s="221"/>
      <c r="BT252" s="221"/>
      <c r="BU252" s="221"/>
      <c r="BV252" s="221"/>
      <c r="BW252" s="221"/>
      <c r="BX252" s="221"/>
      <c r="BY252" s="221"/>
      <c r="BZ252" s="221"/>
      <c r="CA252" s="221"/>
    </row>
    <row r="253" spans="1:13" ht="12.75">
      <c r="A253" s="23"/>
      <c r="B253" s="121"/>
      <c r="C253" s="4" t="s">
        <v>309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2.75">
      <c r="A254" s="15" t="s">
        <v>471</v>
      </c>
      <c r="B254" s="121"/>
      <c r="C254" s="2" t="s">
        <v>608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2.75">
      <c r="A255" s="23" t="s">
        <v>586</v>
      </c>
      <c r="B255" s="121"/>
      <c r="C255" s="52" t="s">
        <v>585</v>
      </c>
      <c r="D255" s="33"/>
      <c r="E255" s="33"/>
      <c r="F255" s="33">
        <f>D255+E255</f>
        <v>0</v>
      </c>
      <c r="G255" s="33"/>
      <c r="H255" s="33">
        <f>F255+G255</f>
        <v>0</v>
      </c>
      <c r="I255" s="33"/>
      <c r="J255" s="33"/>
      <c r="K255" s="33"/>
      <c r="L255" s="33"/>
      <c r="M255" s="33"/>
    </row>
    <row r="256" spans="1:13" ht="12.75">
      <c r="A256" s="23"/>
      <c r="B256" s="121"/>
      <c r="C256" s="2" t="s">
        <v>347</v>
      </c>
      <c r="D256" s="34">
        <f>SUM(D255:D255)</f>
        <v>0</v>
      </c>
      <c r="E256" s="34">
        <f>SUM(E255:E255)</f>
        <v>0</v>
      </c>
      <c r="F256" s="34">
        <f>SUM(F255:F255)</f>
        <v>0</v>
      </c>
      <c r="G256" s="34"/>
      <c r="H256" s="34">
        <f>SUM(H255:H255)</f>
        <v>0</v>
      </c>
      <c r="I256" s="33"/>
      <c r="J256" s="33"/>
      <c r="K256" s="33"/>
      <c r="L256" s="33"/>
      <c r="M256" s="33"/>
    </row>
    <row r="257" spans="1:13" ht="12.75">
      <c r="A257" s="23"/>
      <c r="B257" s="121"/>
      <c r="C257" s="2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79" s="194" customFormat="1" ht="17.25" customHeight="1">
      <c r="A258" s="191"/>
      <c r="B258" s="192" t="s">
        <v>756</v>
      </c>
      <c r="C258" s="195" t="s">
        <v>757</v>
      </c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1"/>
      <c r="AY258" s="221"/>
      <c r="AZ258" s="221"/>
      <c r="BA258" s="221"/>
      <c r="BB258" s="221"/>
      <c r="BC258" s="221"/>
      <c r="BD258" s="221"/>
      <c r="BE258" s="221"/>
      <c r="BF258" s="221"/>
      <c r="BG258" s="221"/>
      <c r="BH258" s="221"/>
      <c r="BI258" s="221"/>
      <c r="BJ258" s="221"/>
      <c r="BK258" s="221"/>
      <c r="BL258" s="221"/>
      <c r="BM258" s="221"/>
      <c r="BN258" s="221"/>
      <c r="BO258" s="221"/>
      <c r="BP258" s="221"/>
      <c r="BQ258" s="221"/>
      <c r="BR258" s="221"/>
      <c r="BS258" s="221"/>
      <c r="BT258" s="221"/>
      <c r="BU258" s="221"/>
      <c r="BV258" s="221"/>
      <c r="BW258" s="221"/>
      <c r="BX258" s="221"/>
      <c r="BY258" s="221"/>
      <c r="BZ258" s="221"/>
      <c r="CA258" s="221"/>
    </row>
    <row r="259" spans="1:13" ht="12.75">
      <c r="A259" s="23"/>
      <c r="B259" s="121"/>
      <c r="C259" s="4" t="s">
        <v>309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1:13" ht="12.75">
      <c r="A260" s="15" t="s">
        <v>471</v>
      </c>
      <c r="B260" s="121"/>
      <c r="C260" s="2" t="s">
        <v>608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 ht="12.75">
      <c r="A261" s="23" t="s">
        <v>615</v>
      </c>
      <c r="B261" s="121"/>
      <c r="C261" s="52" t="s">
        <v>616</v>
      </c>
      <c r="D261" s="33">
        <v>960</v>
      </c>
      <c r="E261" s="33"/>
      <c r="F261" s="33">
        <f>D261+E261</f>
        <v>960</v>
      </c>
      <c r="G261" s="33">
        <v>789</v>
      </c>
      <c r="H261" s="33">
        <f>F261+G261</f>
        <v>1749</v>
      </c>
      <c r="I261" s="33"/>
      <c r="J261" s="33"/>
      <c r="K261" s="33"/>
      <c r="L261" s="33"/>
      <c r="M261" s="33"/>
    </row>
    <row r="262" spans="1:13" ht="12.75">
      <c r="A262" s="23"/>
      <c r="B262" s="121"/>
      <c r="C262" s="2" t="s">
        <v>347</v>
      </c>
      <c r="D262" s="34">
        <f>SUM(D261:D261)</f>
        <v>960</v>
      </c>
      <c r="E262" s="34">
        <f>SUM(E261:E261)</f>
        <v>0</v>
      </c>
      <c r="F262" s="34">
        <f>SUM(F261:F261)</f>
        <v>960</v>
      </c>
      <c r="G262" s="34"/>
      <c r="H262" s="34">
        <f>SUM(H261:H261)</f>
        <v>1749</v>
      </c>
      <c r="I262" s="33"/>
      <c r="J262" s="33"/>
      <c r="K262" s="33"/>
      <c r="L262" s="33"/>
      <c r="M262" s="33"/>
    </row>
    <row r="263" spans="1:13" ht="12.75">
      <c r="A263" s="23"/>
      <c r="B263" s="121"/>
      <c r="C263" s="2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79" s="194" customFormat="1" ht="32.25" customHeight="1">
      <c r="A264" s="191"/>
      <c r="B264" s="192" t="s">
        <v>758</v>
      </c>
      <c r="C264" s="257" t="s">
        <v>759</v>
      </c>
      <c r="D264" s="258"/>
      <c r="E264" s="258"/>
      <c r="F264" s="258"/>
      <c r="G264" s="258"/>
      <c r="H264" s="258"/>
      <c r="I264" s="258"/>
      <c r="J264" s="258"/>
      <c r="K264" s="258"/>
      <c r="L264" s="258"/>
      <c r="M264" s="258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221"/>
      <c r="AB264" s="221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1"/>
      <c r="AV264" s="221"/>
      <c r="AW264" s="221"/>
      <c r="AX264" s="221"/>
      <c r="AY264" s="221"/>
      <c r="AZ264" s="221"/>
      <c r="BA264" s="221"/>
      <c r="BB264" s="221"/>
      <c r="BC264" s="221"/>
      <c r="BD264" s="221"/>
      <c r="BE264" s="221"/>
      <c r="BF264" s="221"/>
      <c r="BG264" s="221"/>
      <c r="BH264" s="221"/>
      <c r="BI264" s="221"/>
      <c r="BJ264" s="221"/>
      <c r="BK264" s="221"/>
      <c r="BL264" s="221"/>
      <c r="BM264" s="221"/>
      <c r="BN264" s="221"/>
      <c r="BO264" s="221"/>
      <c r="BP264" s="221"/>
      <c r="BQ264" s="221"/>
      <c r="BR264" s="221"/>
      <c r="BS264" s="221"/>
      <c r="BT264" s="221"/>
      <c r="BU264" s="221"/>
      <c r="BV264" s="221"/>
      <c r="BW264" s="221"/>
      <c r="BX264" s="221"/>
      <c r="BY264" s="221"/>
      <c r="BZ264" s="221"/>
      <c r="CA264" s="221"/>
    </row>
    <row r="265" spans="1:13" ht="12.75">
      <c r="A265" s="23"/>
      <c r="B265" s="121"/>
      <c r="C265" s="4" t="s">
        <v>309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ht="12.75">
      <c r="A266" s="15" t="s">
        <v>471</v>
      </c>
      <c r="B266" s="121"/>
      <c r="C266" s="2" t="s">
        <v>321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2.75">
      <c r="A267" s="23" t="s">
        <v>463</v>
      </c>
      <c r="B267" s="121"/>
      <c r="C267" s="51" t="s">
        <v>322</v>
      </c>
      <c r="D267" s="33">
        <v>21642</v>
      </c>
      <c r="E267" s="33">
        <v>2533</v>
      </c>
      <c r="F267" s="33">
        <f>D267+E267</f>
        <v>24175</v>
      </c>
      <c r="G267" s="33"/>
      <c r="H267" s="33">
        <f>F267+G267</f>
        <v>24175</v>
      </c>
      <c r="I267" s="33"/>
      <c r="J267" s="33"/>
      <c r="K267" s="33"/>
      <c r="L267" s="33"/>
      <c r="M267" s="33"/>
    </row>
    <row r="268" spans="1:13" ht="12.75">
      <c r="A268" s="23" t="s">
        <v>464</v>
      </c>
      <c r="B268" s="121"/>
      <c r="C268" s="58" t="s">
        <v>465</v>
      </c>
      <c r="D268" s="33">
        <v>2922</v>
      </c>
      <c r="E268" s="33">
        <v>342</v>
      </c>
      <c r="F268" s="33">
        <f>D268+E268</f>
        <v>3264</v>
      </c>
      <c r="G268" s="33"/>
      <c r="H268" s="33">
        <f>F268+G268</f>
        <v>3264</v>
      </c>
      <c r="I268" s="33"/>
      <c r="J268" s="33"/>
      <c r="K268" s="33"/>
      <c r="L268" s="33"/>
      <c r="M268" s="33"/>
    </row>
    <row r="269" spans="1:13" ht="12.75">
      <c r="A269" s="23" t="s">
        <v>484</v>
      </c>
      <c r="B269" s="121"/>
      <c r="C269" s="51" t="s">
        <v>323</v>
      </c>
      <c r="D269" s="33"/>
      <c r="E269" s="33">
        <v>122</v>
      </c>
      <c r="F269" s="33">
        <f>D269+E269</f>
        <v>122</v>
      </c>
      <c r="G269" s="33"/>
      <c r="H269" s="33">
        <f>F269+G269</f>
        <v>122</v>
      </c>
      <c r="I269" s="33"/>
      <c r="J269" s="33"/>
      <c r="K269" s="33"/>
      <c r="L269" s="33"/>
      <c r="M269" s="33"/>
    </row>
    <row r="270" spans="1:13" ht="22.5">
      <c r="A270" s="15" t="s">
        <v>472</v>
      </c>
      <c r="B270" s="121"/>
      <c r="C270" s="94" t="s">
        <v>583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13" ht="19.5">
      <c r="A271" s="23" t="s">
        <v>582</v>
      </c>
      <c r="B271" s="121"/>
      <c r="C271" s="60" t="s">
        <v>655</v>
      </c>
      <c r="D271" s="33"/>
      <c r="E271" s="33"/>
      <c r="F271" s="33"/>
      <c r="G271" s="33"/>
      <c r="H271" s="33"/>
      <c r="I271" s="33">
        <v>24410</v>
      </c>
      <c r="J271" s="33">
        <v>2566</v>
      </c>
      <c r="K271" s="33">
        <f>I271+J271</f>
        <v>26976</v>
      </c>
      <c r="L271" s="33"/>
      <c r="M271" s="33">
        <f>K271+L271</f>
        <v>26976</v>
      </c>
    </row>
    <row r="272" spans="1:13" ht="12.75">
      <c r="A272" s="23"/>
      <c r="B272" s="121"/>
      <c r="C272" s="4" t="s">
        <v>332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13" ht="12.75">
      <c r="A273" s="15" t="s">
        <v>472</v>
      </c>
      <c r="B273" s="121"/>
      <c r="C273" s="2" t="s">
        <v>333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3" ht="19.5">
      <c r="A274" s="23" t="s">
        <v>617</v>
      </c>
      <c r="B274" s="121"/>
      <c r="C274" s="60" t="s">
        <v>619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3" ht="12.75">
      <c r="A275" s="15" t="s">
        <v>471</v>
      </c>
      <c r="B275" s="121"/>
      <c r="C275" s="2" t="s">
        <v>336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13" ht="12.75">
      <c r="A276" s="23" t="s">
        <v>591</v>
      </c>
      <c r="B276" s="121"/>
      <c r="C276" s="52" t="s">
        <v>338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1:13" ht="12.75">
      <c r="A277" s="23"/>
      <c r="B277" s="121"/>
      <c r="C277" s="2" t="s">
        <v>347</v>
      </c>
      <c r="D277" s="34">
        <f aca="true" t="shared" si="9" ref="D277:L277">SUM(D267:D276)</f>
        <v>24564</v>
      </c>
      <c r="E277" s="34">
        <f t="shared" si="9"/>
        <v>2997</v>
      </c>
      <c r="F277" s="34">
        <f t="shared" si="9"/>
        <v>27561</v>
      </c>
      <c r="G277" s="34"/>
      <c r="H277" s="34">
        <f>SUM(H267:H276)</f>
        <v>27561</v>
      </c>
      <c r="I277" s="34">
        <f t="shared" si="9"/>
        <v>24410</v>
      </c>
      <c r="J277" s="34">
        <f t="shared" si="9"/>
        <v>2566</v>
      </c>
      <c r="K277" s="34">
        <f t="shared" si="9"/>
        <v>26976</v>
      </c>
      <c r="L277" s="34">
        <f t="shared" si="9"/>
        <v>0</v>
      </c>
      <c r="M277" s="34">
        <f>SUM(M267:M276)</f>
        <v>26976</v>
      </c>
    </row>
    <row r="278" spans="1:13" ht="12.75">
      <c r="A278" s="23"/>
      <c r="B278" s="121"/>
      <c r="C278" s="52" t="s">
        <v>351</v>
      </c>
      <c r="D278" s="34">
        <v>69</v>
      </c>
      <c r="E278" s="34"/>
      <c r="F278" s="34">
        <v>69</v>
      </c>
      <c r="G278" s="34"/>
      <c r="H278" s="34">
        <v>69</v>
      </c>
      <c r="I278" s="33"/>
      <c r="J278" s="33"/>
      <c r="K278" s="33"/>
      <c r="L278" s="33"/>
      <c r="M278" s="33"/>
    </row>
    <row r="279" spans="1:13" ht="12.75">
      <c r="A279" s="23"/>
      <c r="B279" s="121"/>
      <c r="C279" s="2"/>
      <c r="D279" s="33"/>
      <c r="E279" s="33"/>
      <c r="F279" s="33"/>
      <c r="G279" s="33"/>
      <c r="H279" s="33"/>
      <c r="I279" s="33"/>
      <c r="J279" s="33"/>
      <c r="K279" s="33"/>
      <c r="L279" s="33"/>
      <c r="M279" s="33"/>
    </row>
    <row r="280" spans="1:79" s="194" customFormat="1" ht="17.25" customHeight="1">
      <c r="A280" s="191"/>
      <c r="B280" s="192" t="s">
        <v>758</v>
      </c>
      <c r="C280" s="195" t="s">
        <v>760</v>
      </c>
      <c r="D280" s="193"/>
      <c r="E280" s="193"/>
      <c r="F280" s="193"/>
      <c r="G280" s="193"/>
      <c r="H280" s="193"/>
      <c r="I280" s="193"/>
      <c r="J280" s="193"/>
      <c r="K280" s="193"/>
      <c r="L280" s="193"/>
      <c r="M280" s="193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1"/>
      <c r="AV280" s="221"/>
      <c r="AW280" s="221"/>
      <c r="AX280" s="221"/>
      <c r="AY280" s="221"/>
      <c r="AZ280" s="221"/>
      <c r="BA280" s="221"/>
      <c r="BB280" s="221"/>
      <c r="BC280" s="221"/>
      <c r="BD280" s="221"/>
      <c r="BE280" s="221"/>
      <c r="BF280" s="221"/>
      <c r="BG280" s="221"/>
      <c r="BH280" s="221"/>
      <c r="BI280" s="221"/>
      <c r="BJ280" s="221"/>
      <c r="BK280" s="221"/>
      <c r="BL280" s="221"/>
      <c r="BM280" s="221"/>
      <c r="BN280" s="221"/>
      <c r="BO280" s="221"/>
      <c r="BP280" s="221"/>
      <c r="BQ280" s="221"/>
      <c r="BR280" s="221"/>
      <c r="BS280" s="221"/>
      <c r="BT280" s="221"/>
      <c r="BU280" s="221"/>
      <c r="BV280" s="221"/>
      <c r="BW280" s="221"/>
      <c r="BX280" s="221"/>
      <c r="BY280" s="221"/>
      <c r="BZ280" s="221"/>
      <c r="CA280" s="221"/>
    </row>
    <row r="281" spans="1:13" ht="12.75">
      <c r="A281" s="23"/>
      <c r="B281" s="121"/>
      <c r="C281" s="4" t="s">
        <v>309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1:13" ht="12.75">
      <c r="A282" s="15" t="s">
        <v>471</v>
      </c>
      <c r="B282" s="121"/>
      <c r="C282" s="2" t="s">
        <v>321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1:13" ht="12.75">
      <c r="A283" s="23" t="s">
        <v>463</v>
      </c>
      <c r="B283" s="121"/>
      <c r="C283" s="51" t="s">
        <v>322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3" ht="12.75">
      <c r="A284" s="23" t="s">
        <v>464</v>
      </c>
      <c r="B284" s="121"/>
      <c r="C284" s="58" t="s">
        <v>465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12.75">
      <c r="A285" s="23" t="s">
        <v>484</v>
      </c>
      <c r="B285" s="121"/>
      <c r="C285" s="51" t="s">
        <v>323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ht="22.5">
      <c r="A286" s="15" t="s">
        <v>472</v>
      </c>
      <c r="B286" s="121"/>
      <c r="C286" s="94" t="s">
        <v>583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spans="1:13" ht="19.5">
      <c r="A287" s="23" t="s">
        <v>582</v>
      </c>
      <c r="B287" s="121"/>
      <c r="C287" s="60" t="s">
        <v>655</v>
      </c>
      <c r="D287" s="33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1:13" ht="12.75">
      <c r="A288" s="23"/>
      <c r="B288" s="121"/>
      <c r="C288" s="4" t="s">
        <v>332</v>
      </c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ht="12.75">
      <c r="A289" s="15" t="s">
        <v>472</v>
      </c>
      <c r="B289" s="121"/>
      <c r="C289" s="2" t="s">
        <v>333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</row>
    <row r="290" spans="1:13" ht="19.5">
      <c r="A290" s="23" t="s">
        <v>617</v>
      </c>
      <c r="B290" s="121"/>
      <c r="C290" s="60" t="s">
        <v>619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1:13" ht="12.75">
      <c r="A291" s="15" t="s">
        <v>471</v>
      </c>
      <c r="B291" s="121"/>
      <c r="C291" s="2" t="s">
        <v>336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1:13" ht="12.75">
      <c r="A292" s="23" t="s">
        <v>591</v>
      </c>
      <c r="B292" s="121"/>
      <c r="C292" s="52" t="s">
        <v>338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1:13" ht="12.75">
      <c r="A293" s="23"/>
      <c r="B293" s="121"/>
      <c r="C293" s="2" t="s">
        <v>347</v>
      </c>
      <c r="D293" s="34">
        <f aca="true" t="shared" si="10" ref="D293:L293">SUM(D283:D292)</f>
        <v>0</v>
      </c>
      <c r="E293" s="34">
        <f t="shared" si="10"/>
        <v>0</v>
      </c>
      <c r="F293" s="34">
        <f t="shared" si="10"/>
        <v>0</v>
      </c>
      <c r="G293" s="34"/>
      <c r="H293" s="34">
        <f>SUM(H283:H292)</f>
        <v>0</v>
      </c>
      <c r="I293" s="34">
        <f t="shared" si="10"/>
        <v>0</v>
      </c>
      <c r="J293" s="34">
        <f t="shared" si="10"/>
        <v>0</v>
      </c>
      <c r="K293" s="34">
        <f t="shared" si="10"/>
        <v>0</v>
      </c>
      <c r="L293" s="34">
        <f t="shared" si="10"/>
        <v>0</v>
      </c>
      <c r="M293" s="34">
        <f>SUM(M283:M292)</f>
        <v>0</v>
      </c>
    </row>
    <row r="294" spans="1:13" ht="12.75">
      <c r="A294" s="23"/>
      <c r="B294" s="121"/>
      <c r="C294" s="52" t="s">
        <v>351</v>
      </c>
      <c r="D294" s="34"/>
      <c r="E294" s="34"/>
      <c r="F294" s="34"/>
      <c r="G294" s="34"/>
      <c r="H294" s="34"/>
      <c r="I294" s="33"/>
      <c r="J294" s="33"/>
      <c r="K294" s="33"/>
      <c r="L294" s="33"/>
      <c r="M294" s="33"/>
    </row>
    <row r="295" spans="1:13" ht="12.75">
      <c r="A295" s="23"/>
      <c r="B295" s="121"/>
      <c r="C295" s="2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1:79" s="194" customFormat="1" ht="17.25" customHeight="1">
      <c r="A296" s="191"/>
      <c r="B296" s="192" t="s">
        <v>724</v>
      </c>
      <c r="C296" s="195" t="s">
        <v>761</v>
      </c>
      <c r="D296" s="193"/>
      <c r="E296" s="193"/>
      <c r="F296" s="193"/>
      <c r="G296" s="193"/>
      <c r="H296" s="193"/>
      <c r="I296" s="193"/>
      <c r="J296" s="193"/>
      <c r="K296" s="193"/>
      <c r="L296" s="193"/>
      <c r="M296" s="193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1"/>
      <c r="AV296" s="221"/>
      <c r="AW296" s="221"/>
      <c r="AX296" s="221"/>
      <c r="AY296" s="221"/>
      <c r="AZ296" s="221"/>
      <c r="BA296" s="221"/>
      <c r="BB296" s="221"/>
      <c r="BC296" s="221"/>
      <c r="BD296" s="221"/>
      <c r="BE296" s="221"/>
      <c r="BF296" s="221"/>
      <c r="BG296" s="221"/>
      <c r="BH296" s="221"/>
      <c r="BI296" s="221"/>
      <c r="BJ296" s="221"/>
      <c r="BK296" s="221"/>
      <c r="BL296" s="221"/>
      <c r="BM296" s="221"/>
      <c r="BN296" s="221"/>
      <c r="BO296" s="221"/>
      <c r="BP296" s="221"/>
      <c r="BQ296" s="221"/>
      <c r="BR296" s="221"/>
      <c r="BS296" s="221"/>
      <c r="BT296" s="221"/>
      <c r="BU296" s="221"/>
      <c r="BV296" s="221"/>
      <c r="BW296" s="221"/>
      <c r="BX296" s="221"/>
      <c r="BY296" s="221"/>
      <c r="BZ296" s="221"/>
      <c r="CA296" s="221"/>
    </row>
    <row r="297" spans="1:13" ht="12.75">
      <c r="A297" s="23"/>
      <c r="B297" s="121"/>
      <c r="C297" s="4" t="s">
        <v>309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1:13" ht="12.75">
      <c r="A298" s="15" t="s">
        <v>472</v>
      </c>
      <c r="B298" s="121"/>
      <c r="C298" s="2" t="s">
        <v>310</v>
      </c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ht="12.75">
      <c r="A299" s="23" t="s">
        <v>469</v>
      </c>
      <c r="B299" s="121"/>
      <c r="C299" s="58" t="s">
        <v>310</v>
      </c>
      <c r="D299" s="33"/>
      <c r="E299" s="33"/>
      <c r="F299" s="33"/>
      <c r="G299" s="33"/>
      <c r="H299" s="33"/>
      <c r="I299" s="33">
        <v>500</v>
      </c>
      <c r="J299" s="33"/>
      <c r="K299" s="33">
        <f>I299+J299</f>
        <v>500</v>
      </c>
      <c r="L299" s="33"/>
      <c r="M299" s="33">
        <f>K299+L299</f>
        <v>500</v>
      </c>
    </row>
    <row r="300" spans="1:13" ht="12.75">
      <c r="A300" s="15" t="s">
        <v>471</v>
      </c>
      <c r="B300" s="121"/>
      <c r="C300" s="2" t="s">
        <v>321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ht="12.75">
      <c r="A301" s="23" t="s">
        <v>484</v>
      </c>
      <c r="B301" s="121"/>
      <c r="C301" s="51" t="s">
        <v>323</v>
      </c>
      <c r="D301" s="33">
        <v>8</v>
      </c>
      <c r="E301" s="33"/>
      <c r="F301" s="33">
        <f>D301+E301</f>
        <v>8</v>
      </c>
      <c r="G301" s="33"/>
      <c r="H301" s="33">
        <f>F301+G301</f>
        <v>8</v>
      </c>
      <c r="I301" s="33"/>
      <c r="J301" s="33"/>
      <c r="K301" s="33"/>
      <c r="L301" s="33"/>
      <c r="M301" s="33"/>
    </row>
    <row r="302" spans="1:13" ht="12.75">
      <c r="A302" s="23" t="s">
        <v>466</v>
      </c>
      <c r="B302" s="121"/>
      <c r="C302" s="58" t="s">
        <v>467</v>
      </c>
      <c r="D302" s="33">
        <v>2</v>
      </c>
      <c r="E302" s="33"/>
      <c r="F302" s="33">
        <f>D302+E302</f>
        <v>2</v>
      </c>
      <c r="G302" s="33"/>
      <c r="H302" s="33">
        <f>F302+G302</f>
        <v>2</v>
      </c>
      <c r="I302" s="33"/>
      <c r="J302" s="33"/>
      <c r="K302" s="33"/>
      <c r="L302" s="33"/>
      <c r="M302" s="33"/>
    </row>
    <row r="303" spans="1:13" ht="12.75">
      <c r="A303" s="23"/>
      <c r="B303" s="121"/>
      <c r="C303" s="2" t="s">
        <v>347</v>
      </c>
      <c r="D303" s="34">
        <f>SUM(D301:D302)</f>
        <v>10</v>
      </c>
      <c r="E303" s="34">
        <f>SUM(E301:E302)</f>
        <v>0</v>
      </c>
      <c r="F303" s="34">
        <f>SUM(F301:F302)</f>
        <v>10</v>
      </c>
      <c r="G303" s="34"/>
      <c r="H303" s="34">
        <f>SUM(H301:H302)</f>
        <v>10</v>
      </c>
      <c r="I303" s="34">
        <f>SUM(I299:I302)</f>
        <v>500</v>
      </c>
      <c r="J303" s="34">
        <f>SUM(J299:J302)</f>
        <v>0</v>
      </c>
      <c r="K303" s="34">
        <f>SUM(K299:K302)</f>
        <v>500</v>
      </c>
      <c r="L303" s="34">
        <f>SUM(L299:L302)</f>
        <v>0</v>
      </c>
      <c r="M303" s="34">
        <f>SUM(M299:M302)</f>
        <v>500</v>
      </c>
    </row>
    <row r="304" spans="1:13" ht="12.75">
      <c r="A304" s="23"/>
      <c r="B304" s="121"/>
      <c r="C304" s="67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79" s="194" customFormat="1" ht="17.25" customHeight="1">
      <c r="A305" s="191"/>
      <c r="B305" s="192" t="s">
        <v>762</v>
      </c>
      <c r="C305" s="195" t="s">
        <v>775</v>
      </c>
      <c r="D305" s="193"/>
      <c r="E305" s="193"/>
      <c r="F305" s="193"/>
      <c r="G305" s="193"/>
      <c r="H305" s="193"/>
      <c r="I305" s="193"/>
      <c r="J305" s="193"/>
      <c r="K305" s="193"/>
      <c r="L305" s="193"/>
      <c r="M305" s="193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/>
      <c r="BB305" s="221"/>
      <c r="BC305" s="221"/>
      <c r="BD305" s="221"/>
      <c r="BE305" s="221"/>
      <c r="BF305" s="221"/>
      <c r="BG305" s="221"/>
      <c r="BH305" s="221"/>
      <c r="BI305" s="221"/>
      <c r="BJ305" s="221"/>
      <c r="BK305" s="221"/>
      <c r="BL305" s="221"/>
      <c r="BM305" s="221"/>
      <c r="BN305" s="221"/>
      <c r="BO305" s="221"/>
      <c r="BP305" s="221"/>
      <c r="BQ305" s="221"/>
      <c r="BR305" s="221"/>
      <c r="BS305" s="221"/>
      <c r="BT305" s="221"/>
      <c r="BU305" s="221"/>
      <c r="BV305" s="221"/>
      <c r="BW305" s="221"/>
      <c r="BX305" s="221"/>
      <c r="BY305" s="221"/>
      <c r="BZ305" s="221"/>
      <c r="CA305" s="221"/>
    </row>
    <row r="306" spans="1:13" ht="12.75">
      <c r="A306" s="23"/>
      <c r="B306" s="121"/>
      <c r="C306" s="4" t="s">
        <v>309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ht="12.75">
      <c r="A307" s="15" t="s">
        <v>471</v>
      </c>
      <c r="B307" s="121"/>
      <c r="C307" s="2" t="s">
        <v>321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2.75">
      <c r="A308" s="23" t="s">
        <v>463</v>
      </c>
      <c r="B308" s="121"/>
      <c r="C308" s="51" t="s">
        <v>322</v>
      </c>
      <c r="D308" s="33">
        <v>1700</v>
      </c>
      <c r="E308" s="33"/>
      <c r="F308" s="33">
        <f>D308+E308</f>
        <v>1700</v>
      </c>
      <c r="G308" s="33"/>
      <c r="H308" s="33">
        <f>F308+G308</f>
        <v>1700</v>
      </c>
      <c r="I308" s="33"/>
      <c r="J308" s="33"/>
      <c r="K308" s="33"/>
      <c r="L308" s="33"/>
      <c r="M308" s="33"/>
    </row>
    <row r="309" spans="1:13" ht="12.75">
      <c r="A309" s="23" t="s">
        <v>464</v>
      </c>
      <c r="B309" s="121"/>
      <c r="C309" s="58" t="s">
        <v>465</v>
      </c>
      <c r="D309" s="33">
        <v>459</v>
      </c>
      <c r="E309" s="33"/>
      <c r="F309" s="33">
        <f>D309+E309</f>
        <v>459</v>
      </c>
      <c r="G309" s="33"/>
      <c r="H309" s="33">
        <f>F309+G309</f>
        <v>459</v>
      </c>
      <c r="I309" s="33"/>
      <c r="J309" s="33"/>
      <c r="K309" s="33"/>
      <c r="L309" s="33"/>
      <c r="M309" s="33"/>
    </row>
    <row r="310" spans="1:13" ht="12.75">
      <c r="A310" s="23" t="s">
        <v>484</v>
      </c>
      <c r="B310" s="121"/>
      <c r="C310" s="51" t="s">
        <v>323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1:13" ht="12.75">
      <c r="A311" s="23"/>
      <c r="B311" s="121"/>
      <c r="C311" s="4" t="s">
        <v>332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13" ht="12.75">
      <c r="A312" s="15" t="s">
        <v>472</v>
      </c>
      <c r="B312" s="121"/>
      <c r="C312" s="2" t="s">
        <v>333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ht="19.5">
      <c r="A313" s="23" t="s">
        <v>617</v>
      </c>
      <c r="B313" s="121"/>
      <c r="C313" s="60" t="s">
        <v>618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ht="12.75">
      <c r="A314" s="23"/>
      <c r="B314" s="121"/>
      <c r="C314" s="56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ht="12.75">
      <c r="A315" s="15" t="s">
        <v>471</v>
      </c>
      <c r="B315" s="121"/>
      <c r="C315" s="2" t="s">
        <v>336</v>
      </c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1:13" ht="12.75">
      <c r="A316" s="23" t="s">
        <v>592</v>
      </c>
      <c r="B316" s="121"/>
      <c r="C316" s="52" t="s">
        <v>337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1:13" ht="12.75">
      <c r="A317" s="23" t="s">
        <v>620</v>
      </c>
      <c r="B317" s="121"/>
      <c r="C317" s="52" t="s">
        <v>339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ht="22.5">
      <c r="A318" s="15" t="s">
        <v>472</v>
      </c>
      <c r="B318" s="121"/>
      <c r="C318" s="94" t="s">
        <v>583</v>
      </c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3" ht="19.5">
      <c r="A319" s="23" t="s">
        <v>582</v>
      </c>
      <c r="B319" s="121"/>
      <c r="C319" s="60" t="s">
        <v>805</v>
      </c>
      <c r="D319" s="33"/>
      <c r="E319" s="33"/>
      <c r="F319" s="33"/>
      <c r="G319" s="33"/>
      <c r="H319" s="33"/>
      <c r="I319" s="33">
        <v>2159</v>
      </c>
      <c r="J319" s="33"/>
      <c r="K319" s="33">
        <f>I319+J319</f>
        <v>2159</v>
      </c>
      <c r="L319" s="33"/>
      <c r="M319" s="33">
        <f>K319+L319</f>
        <v>2159</v>
      </c>
    </row>
    <row r="320" spans="1:13" ht="12.75">
      <c r="A320" s="23"/>
      <c r="B320" s="121"/>
      <c r="C320" s="2" t="s">
        <v>347</v>
      </c>
      <c r="D320" s="34">
        <f aca="true" t="shared" si="11" ref="D320:L320">SUM(D308:D319)</f>
        <v>2159</v>
      </c>
      <c r="E320" s="34">
        <f t="shared" si="11"/>
        <v>0</v>
      </c>
      <c r="F320" s="34">
        <f t="shared" si="11"/>
        <v>2159</v>
      </c>
      <c r="G320" s="34"/>
      <c r="H320" s="34">
        <f>SUM(H308:H319)</f>
        <v>2159</v>
      </c>
      <c r="I320" s="34">
        <f t="shared" si="11"/>
        <v>2159</v>
      </c>
      <c r="J320" s="34">
        <f t="shared" si="11"/>
        <v>0</v>
      </c>
      <c r="K320" s="34">
        <f t="shared" si="11"/>
        <v>2159</v>
      </c>
      <c r="L320" s="34">
        <f t="shared" si="11"/>
        <v>0</v>
      </c>
      <c r="M320" s="34">
        <f>SUM(M308:M319)</f>
        <v>2159</v>
      </c>
    </row>
    <row r="321" spans="1:13" ht="12.75">
      <c r="A321" s="23"/>
      <c r="B321" s="121"/>
      <c r="C321" s="2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1:79" s="194" customFormat="1" ht="29.25" customHeight="1">
      <c r="A322" s="191"/>
      <c r="B322" s="192" t="s">
        <v>763</v>
      </c>
      <c r="C322" s="257" t="s">
        <v>764</v>
      </c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1"/>
      <c r="AV322" s="221"/>
      <c r="AW322" s="221"/>
      <c r="AX322" s="221"/>
      <c r="AY322" s="221"/>
      <c r="AZ322" s="221"/>
      <c r="BA322" s="221"/>
      <c r="BB322" s="221"/>
      <c r="BC322" s="221"/>
      <c r="BD322" s="221"/>
      <c r="BE322" s="221"/>
      <c r="BF322" s="221"/>
      <c r="BG322" s="221"/>
      <c r="BH322" s="221"/>
      <c r="BI322" s="221"/>
      <c r="BJ322" s="221"/>
      <c r="BK322" s="221"/>
      <c r="BL322" s="221"/>
      <c r="BM322" s="221"/>
      <c r="BN322" s="221"/>
      <c r="BO322" s="221"/>
      <c r="BP322" s="221"/>
      <c r="BQ322" s="221"/>
      <c r="BR322" s="221"/>
      <c r="BS322" s="221"/>
      <c r="BT322" s="221"/>
      <c r="BU322" s="221"/>
      <c r="BV322" s="221"/>
      <c r="BW322" s="221"/>
      <c r="BX322" s="221"/>
      <c r="BY322" s="221"/>
      <c r="BZ322" s="221"/>
      <c r="CA322" s="221"/>
    </row>
    <row r="323" spans="1:13" ht="12.75">
      <c r="A323" s="23"/>
      <c r="B323" s="121"/>
      <c r="C323" s="4" t="s">
        <v>309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3" ht="12.75">
      <c r="A324" s="15" t="s">
        <v>471</v>
      </c>
      <c r="B324" s="121"/>
      <c r="C324" s="2" t="s">
        <v>321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13" ht="12.75">
      <c r="A325" s="23" t="s">
        <v>463</v>
      </c>
      <c r="B325" s="121"/>
      <c r="C325" s="51" t="s">
        <v>322</v>
      </c>
      <c r="D325" s="33">
        <v>2266</v>
      </c>
      <c r="E325" s="33"/>
      <c r="F325" s="33">
        <f>D325+E325</f>
        <v>2266</v>
      </c>
      <c r="G325" s="33"/>
      <c r="H325" s="33">
        <f>F325+G325</f>
        <v>2266</v>
      </c>
      <c r="I325" s="33"/>
      <c r="J325" s="33"/>
      <c r="K325" s="33"/>
      <c r="L325" s="33"/>
      <c r="M325" s="33"/>
    </row>
    <row r="326" spans="1:13" ht="12.75">
      <c r="A326" s="23" t="s">
        <v>464</v>
      </c>
      <c r="B326" s="121"/>
      <c r="C326" s="58" t="s">
        <v>465</v>
      </c>
      <c r="D326" s="33">
        <v>611</v>
      </c>
      <c r="E326" s="33"/>
      <c r="F326" s="33">
        <f>D326+E326</f>
        <v>611</v>
      </c>
      <c r="G326" s="33"/>
      <c r="H326" s="33">
        <f>F326+G326</f>
        <v>611</v>
      </c>
      <c r="I326" s="33"/>
      <c r="J326" s="33"/>
      <c r="K326" s="33"/>
      <c r="L326" s="33"/>
      <c r="M326" s="33"/>
    </row>
    <row r="327" spans="1:13" ht="12.75">
      <c r="A327" s="23" t="s">
        <v>484</v>
      </c>
      <c r="B327" s="121"/>
      <c r="C327" s="51" t="s">
        <v>323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13" ht="12.75">
      <c r="A328" s="23"/>
      <c r="B328" s="121"/>
      <c r="C328" s="4" t="s">
        <v>332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ht="12.75">
      <c r="A329" s="15" t="s">
        <v>472</v>
      </c>
      <c r="B329" s="121"/>
      <c r="C329" s="2" t="s">
        <v>333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ht="19.5">
      <c r="A330" s="23" t="s">
        <v>617</v>
      </c>
      <c r="B330" s="121"/>
      <c r="C330" s="60" t="s">
        <v>806</v>
      </c>
      <c r="D330" s="33"/>
      <c r="E330" s="33"/>
      <c r="F330" s="33"/>
      <c r="G330" s="33"/>
      <c r="H330" s="33"/>
      <c r="I330" s="33">
        <v>36274</v>
      </c>
      <c r="J330" s="33"/>
      <c r="K330" s="33">
        <f>I330+J330</f>
        <v>36274</v>
      </c>
      <c r="L330" s="33"/>
      <c r="M330" s="33">
        <f>K330+L330</f>
        <v>36274</v>
      </c>
    </row>
    <row r="331" spans="1:13" ht="12.75">
      <c r="A331" s="15" t="s">
        <v>471</v>
      </c>
      <c r="B331" s="121"/>
      <c r="C331" s="2" t="s">
        <v>336</v>
      </c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1:13" ht="12.75">
      <c r="A332" s="23" t="s">
        <v>591</v>
      </c>
      <c r="B332" s="121"/>
      <c r="C332" s="52" t="s">
        <v>336</v>
      </c>
      <c r="D332" s="33"/>
      <c r="E332" s="33"/>
      <c r="F332" s="33"/>
      <c r="G332" s="33"/>
      <c r="H332" s="33"/>
      <c r="I332" s="33"/>
      <c r="J332" s="33"/>
      <c r="K332" s="33">
        <f>I332+J332</f>
        <v>0</v>
      </c>
      <c r="L332" s="33">
        <f>J332+K332</f>
        <v>0</v>
      </c>
      <c r="M332" s="33">
        <f>K332+L332</f>
        <v>0</v>
      </c>
    </row>
    <row r="333" spans="1:13" ht="12.75">
      <c r="A333" s="23"/>
      <c r="B333" s="121"/>
      <c r="C333" s="2" t="s">
        <v>347</v>
      </c>
      <c r="D333" s="34">
        <f aca="true" t="shared" si="12" ref="D333:L333">SUM(D325:D332)</f>
        <v>2877</v>
      </c>
      <c r="E333" s="34">
        <f t="shared" si="12"/>
        <v>0</v>
      </c>
      <c r="F333" s="34">
        <f t="shared" si="12"/>
        <v>2877</v>
      </c>
      <c r="G333" s="34"/>
      <c r="H333" s="34">
        <f>SUM(H325:H332)</f>
        <v>2877</v>
      </c>
      <c r="I333" s="34">
        <f t="shared" si="12"/>
        <v>36274</v>
      </c>
      <c r="J333" s="34">
        <f t="shared" si="12"/>
        <v>0</v>
      </c>
      <c r="K333" s="34">
        <f t="shared" si="12"/>
        <v>36274</v>
      </c>
      <c r="L333" s="34">
        <f t="shared" si="12"/>
        <v>0</v>
      </c>
      <c r="M333" s="34">
        <f>SUM(M325:M332)</f>
        <v>36274</v>
      </c>
    </row>
    <row r="334" spans="1:13" ht="12.75">
      <c r="A334" s="23"/>
      <c r="B334" s="121"/>
      <c r="C334" s="2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79" s="194" customFormat="1" ht="17.25" customHeight="1">
      <c r="A335" s="191"/>
      <c r="B335" s="192" t="s">
        <v>765</v>
      </c>
      <c r="C335" s="195" t="s">
        <v>766</v>
      </c>
      <c r="D335" s="193"/>
      <c r="E335" s="193"/>
      <c r="F335" s="193"/>
      <c r="G335" s="193"/>
      <c r="H335" s="193"/>
      <c r="I335" s="193"/>
      <c r="J335" s="193"/>
      <c r="K335" s="193"/>
      <c r="L335" s="193"/>
      <c r="M335" s="193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  <c r="Z335" s="221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1"/>
      <c r="AV335" s="221"/>
      <c r="AW335" s="221"/>
      <c r="AX335" s="221"/>
      <c r="AY335" s="221"/>
      <c r="AZ335" s="221"/>
      <c r="BA335" s="221"/>
      <c r="BB335" s="221"/>
      <c r="BC335" s="221"/>
      <c r="BD335" s="221"/>
      <c r="BE335" s="221"/>
      <c r="BF335" s="221"/>
      <c r="BG335" s="221"/>
      <c r="BH335" s="221"/>
      <c r="BI335" s="221"/>
      <c r="BJ335" s="221"/>
      <c r="BK335" s="221"/>
      <c r="BL335" s="221"/>
      <c r="BM335" s="221"/>
      <c r="BN335" s="221"/>
      <c r="BO335" s="221"/>
      <c r="BP335" s="221"/>
      <c r="BQ335" s="221"/>
      <c r="BR335" s="221"/>
      <c r="BS335" s="221"/>
      <c r="BT335" s="221"/>
      <c r="BU335" s="221"/>
      <c r="BV335" s="221"/>
      <c r="BW335" s="221"/>
      <c r="BX335" s="221"/>
      <c r="BY335" s="221"/>
      <c r="BZ335" s="221"/>
      <c r="CA335" s="221"/>
    </row>
    <row r="336" spans="1:13" ht="12.75">
      <c r="A336" s="23"/>
      <c r="B336" s="121"/>
      <c r="C336" s="4" t="s">
        <v>309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1:13" ht="12.75">
      <c r="A337" s="15" t="s">
        <v>472</v>
      </c>
      <c r="B337" s="121"/>
      <c r="C337" s="2" t="s">
        <v>310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2.75">
      <c r="A338" s="23" t="s">
        <v>469</v>
      </c>
      <c r="B338" s="121"/>
      <c r="C338" s="69" t="s">
        <v>310</v>
      </c>
      <c r="D338" s="33"/>
      <c r="E338" s="33"/>
      <c r="F338" s="33"/>
      <c r="G338" s="33"/>
      <c r="H338" s="33"/>
      <c r="I338" s="33">
        <v>2997</v>
      </c>
      <c r="J338" s="33"/>
      <c r="K338" s="33">
        <f>I338+J338</f>
        <v>2997</v>
      </c>
      <c r="L338" s="33"/>
      <c r="M338" s="33">
        <f>K338+L338</f>
        <v>2997</v>
      </c>
    </row>
    <row r="339" spans="1:13" ht="12.75">
      <c r="A339" s="15" t="s">
        <v>471</v>
      </c>
      <c r="B339" s="121"/>
      <c r="C339" s="2" t="s">
        <v>321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</row>
    <row r="340" spans="1:13" ht="12.75">
      <c r="A340" s="23" t="s">
        <v>463</v>
      </c>
      <c r="B340" s="121"/>
      <c r="C340" s="51" t="s">
        <v>322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</row>
    <row r="341" spans="1:13" ht="12.75">
      <c r="A341" s="23" t="s">
        <v>464</v>
      </c>
      <c r="B341" s="121"/>
      <c r="C341" s="58" t="s">
        <v>465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</row>
    <row r="342" spans="1:13" ht="12.75">
      <c r="A342" s="23" t="s">
        <v>484</v>
      </c>
      <c r="B342" s="121"/>
      <c r="C342" s="51" t="s">
        <v>323</v>
      </c>
      <c r="D342" s="33"/>
      <c r="E342" s="33">
        <v>960</v>
      </c>
      <c r="F342" s="33">
        <f>SUM(D342:E342)</f>
        <v>960</v>
      </c>
      <c r="G342" s="33"/>
      <c r="H342" s="33">
        <f>SUM(F342:G342)</f>
        <v>960</v>
      </c>
      <c r="I342" s="33"/>
      <c r="J342" s="33"/>
      <c r="K342" s="33"/>
      <c r="L342" s="33"/>
      <c r="M342" s="33"/>
    </row>
    <row r="343" spans="1:13" ht="12.75">
      <c r="A343" s="23" t="s">
        <v>699</v>
      </c>
      <c r="B343" s="121"/>
      <c r="C343" s="58" t="s">
        <v>585</v>
      </c>
      <c r="D343" s="33"/>
      <c r="E343" s="33">
        <f>ROUND(180*127%,0)</f>
        <v>229</v>
      </c>
      <c r="F343" s="33">
        <f>SUM(D343:E343)</f>
        <v>229</v>
      </c>
      <c r="G343" s="33"/>
      <c r="H343" s="33">
        <f>SUM(F343:G343)</f>
        <v>229</v>
      </c>
      <c r="I343" s="33"/>
      <c r="J343" s="33"/>
      <c r="K343" s="33"/>
      <c r="L343" s="33"/>
      <c r="M343" s="33"/>
    </row>
    <row r="344" spans="1:13" ht="12.75">
      <c r="A344" s="23"/>
      <c r="B344" s="121"/>
      <c r="C344" s="4" t="s">
        <v>332</v>
      </c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ht="12.75">
      <c r="A345" s="15" t="s">
        <v>472</v>
      </c>
      <c r="B345" s="121"/>
      <c r="C345" s="2" t="s">
        <v>333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</row>
    <row r="346" spans="1:13" ht="12.75">
      <c r="A346" s="23" t="s">
        <v>621</v>
      </c>
      <c r="B346" s="121"/>
      <c r="C346" s="59" t="s">
        <v>448</v>
      </c>
      <c r="D346" s="33"/>
      <c r="E346" s="33"/>
      <c r="F346" s="33"/>
      <c r="G346" s="33"/>
      <c r="H346" s="33"/>
      <c r="I346" s="33">
        <v>3463</v>
      </c>
      <c r="J346" s="33"/>
      <c r="K346" s="33">
        <f>I346+J346</f>
        <v>3463</v>
      </c>
      <c r="L346" s="33"/>
      <c r="M346" s="33">
        <f>K346+L346</f>
        <v>3463</v>
      </c>
    </row>
    <row r="347" spans="1:13" ht="12.75">
      <c r="A347" s="15" t="s">
        <v>471</v>
      </c>
      <c r="B347" s="121"/>
      <c r="C347" s="2" t="s">
        <v>336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ht="12.75">
      <c r="A348" s="23" t="s">
        <v>622</v>
      </c>
      <c r="B348" s="121"/>
      <c r="C348" s="59" t="s">
        <v>448</v>
      </c>
      <c r="D348" s="33">
        <v>3463</v>
      </c>
      <c r="E348" s="33"/>
      <c r="F348" s="33">
        <f>D348+E348</f>
        <v>3463</v>
      </c>
      <c r="G348" s="33"/>
      <c r="H348" s="33">
        <f>F348+G348</f>
        <v>3463</v>
      </c>
      <c r="I348" s="33"/>
      <c r="J348" s="33"/>
      <c r="K348" s="33"/>
      <c r="L348" s="33"/>
      <c r="M348" s="33"/>
    </row>
    <row r="349" spans="1:13" ht="19.5">
      <c r="A349" s="23" t="s">
        <v>591</v>
      </c>
      <c r="B349" s="121"/>
      <c r="C349" s="54" t="s">
        <v>789</v>
      </c>
      <c r="D349" s="33">
        <v>2413</v>
      </c>
      <c r="E349" s="33"/>
      <c r="F349" s="33">
        <f>D349+E349</f>
        <v>2413</v>
      </c>
      <c r="G349" s="33"/>
      <c r="H349" s="33">
        <f>F349+G349</f>
        <v>2413</v>
      </c>
      <c r="I349" s="33"/>
      <c r="J349" s="33"/>
      <c r="K349" s="33"/>
      <c r="L349" s="33"/>
      <c r="M349" s="33"/>
    </row>
    <row r="350" spans="1:13" ht="12.75">
      <c r="A350" s="23"/>
      <c r="B350" s="121"/>
      <c r="C350" s="2" t="s">
        <v>347</v>
      </c>
      <c r="D350" s="34">
        <f aca="true" t="shared" si="13" ref="D350:L350">SUM(D336:D349)</f>
        <v>5876</v>
      </c>
      <c r="E350" s="34">
        <f t="shared" si="13"/>
        <v>1189</v>
      </c>
      <c r="F350" s="34">
        <f t="shared" si="13"/>
        <v>7065</v>
      </c>
      <c r="G350" s="34"/>
      <c r="H350" s="34">
        <f>SUM(H336:H349)</f>
        <v>7065</v>
      </c>
      <c r="I350" s="34">
        <f t="shared" si="13"/>
        <v>6460</v>
      </c>
      <c r="J350" s="34">
        <f t="shared" si="13"/>
        <v>0</v>
      </c>
      <c r="K350" s="34">
        <f t="shared" si="13"/>
        <v>6460</v>
      </c>
      <c r="L350" s="34">
        <f t="shared" si="13"/>
        <v>0</v>
      </c>
      <c r="M350" s="34">
        <f>SUM(M336:M349)</f>
        <v>6460</v>
      </c>
    </row>
    <row r="351" spans="1:13" ht="12.75">
      <c r="A351" s="23"/>
      <c r="B351" s="121"/>
      <c r="C351" s="2"/>
      <c r="D351" s="33"/>
      <c r="E351" s="33"/>
      <c r="F351" s="33"/>
      <c r="G351" s="33"/>
      <c r="H351" s="33"/>
      <c r="I351" s="33"/>
      <c r="J351" s="33"/>
      <c r="K351" s="33"/>
      <c r="L351" s="33"/>
      <c r="M351" s="33"/>
    </row>
    <row r="352" spans="1:79" s="194" customFormat="1" ht="17.25" customHeight="1">
      <c r="A352" s="191"/>
      <c r="B352" s="192" t="s">
        <v>767</v>
      </c>
      <c r="C352" s="195" t="s">
        <v>768</v>
      </c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1"/>
      <c r="AV352" s="221"/>
      <c r="AW352" s="221"/>
      <c r="AX352" s="221"/>
      <c r="AY352" s="221"/>
      <c r="AZ352" s="221"/>
      <c r="BA352" s="221"/>
      <c r="BB352" s="221"/>
      <c r="BC352" s="221"/>
      <c r="BD352" s="221"/>
      <c r="BE352" s="221"/>
      <c r="BF352" s="221"/>
      <c r="BG352" s="221"/>
      <c r="BH352" s="221"/>
      <c r="BI352" s="221"/>
      <c r="BJ352" s="221"/>
      <c r="BK352" s="221"/>
      <c r="BL352" s="221"/>
      <c r="BM352" s="221"/>
      <c r="BN352" s="221"/>
      <c r="BO352" s="221"/>
      <c r="BP352" s="221"/>
      <c r="BQ352" s="221"/>
      <c r="BR352" s="221"/>
      <c r="BS352" s="221"/>
      <c r="BT352" s="221"/>
      <c r="BU352" s="221"/>
      <c r="BV352" s="221"/>
      <c r="BW352" s="221"/>
      <c r="BX352" s="221"/>
      <c r="BY352" s="221"/>
      <c r="BZ352" s="221"/>
      <c r="CA352" s="221"/>
    </row>
    <row r="353" spans="1:13" ht="12.75">
      <c r="A353" s="23"/>
      <c r="B353" s="121"/>
      <c r="C353" s="4" t="s">
        <v>309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</row>
    <row r="354" spans="1:13" ht="12.75">
      <c r="A354" s="15" t="s">
        <v>472</v>
      </c>
      <c r="B354" s="121"/>
      <c r="C354" s="2" t="s">
        <v>310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</row>
    <row r="355" spans="1:13" ht="12.75">
      <c r="A355" s="23" t="s">
        <v>469</v>
      </c>
      <c r="B355" s="121"/>
      <c r="C355" s="58" t="s">
        <v>310</v>
      </c>
      <c r="D355" s="33"/>
      <c r="E355" s="33"/>
      <c r="F355" s="33"/>
      <c r="G355" s="33"/>
      <c r="H355" s="33"/>
      <c r="I355" s="33">
        <v>5000</v>
      </c>
      <c r="J355" s="33"/>
      <c r="K355" s="33">
        <f>I355+J355</f>
        <v>5000</v>
      </c>
      <c r="L355" s="33"/>
      <c r="M355" s="33">
        <f>K355+L355</f>
        <v>5000</v>
      </c>
    </row>
    <row r="356" spans="1:13" ht="12.75">
      <c r="A356" s="15" t="s">
        <v>471</v>
      </c>
      <c r="B356" s="121"/>
      <c r="C356" s="2" t="s">
        <v>321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3" ht="12.75">
      <c r="A357" s="23" t="s">
        <v>484</v>
      </c>
      <c r="B357" s="121"/>
      <c r="C357" s="51" t="s">
        <v>323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ht="12.75">
      <c r="A358" s="23" t="s">
        <v>466</v>
      </c>
      <c r="B358" s="121"/>
      <c r="C358" s="58" t="s">
        <v>467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1:13" ht="12.75">
      <c r="A359" s="23"/>
      <c r="B359" s="121"/>
      <c r="C359" s="2" t="s">
        <v>347</v>
      </c>
      <c r="D359" s="34">
        <f aca="true" t="shared" si="14" ref="D359:L359">SUM(D355:D358)</f>
        <v>0</v>
      </c>
      <c r="E359" s="34">
        <f t="shared" si="14"/>
        <v>0</v>
      </c>
      <c r="F359" s="34">
        <f t="shared" si="14"/>
        <v>0</v>
      </c>
      <c r="G359" s="34"/>
      <c r="H359" s="34">
        <f>SUM(H355:H358)</f>
        <v>0</v>
      </c>
      <c r="I359" s="34">
        <f t="shared" si="14"/>
        <v>5000</v>
      </c>
      <c r="J359" s="34">
        <f t="shared" si="14"/>
        <v>0</v>
      </c>
      <c r="K359" s="34">
        <f t="shared" si="14"/>
        <v>5000</v>
      </c>
      <c r="L359" s="34">
        <f t="shared" si="14"/>
        <v>0</v>
      </c>
      <c r="M359" s="34">
        <f>SUM(M355:M358)</f>
        <v>5000</v>
      </c>
    </row>
    <row r="360" spans="1:13" s="230" customFormat="1" ht="12.75">
      <c r="A360" s="226"/>
      <c r="B360" s="227"/>
      <c r="C360" s="228"/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</row>
    <row r="361" spans="1:13" s="230" customFormat="1" ht="15">
      <c r="A361" s="231" t="s">
        <v>698</v>
      </c>
      <c r="B361" s="227"/>
      <c r="C361" s="228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</row>
    <row r="362" spans="1:13" s="221" customFormat="1" ht="12.75">
      <c r="A362" s="223"/>
      <c r="B362" s="224"/>
      <c r="C362" s="225" t="s">
        <v>352</v>
      </c>
      <c r="D362" s="34">
        <f>SUM(D13+D20+D39+D56+D72+D79+D103+D156+D163+D170+D180+D198+D207+D214+D220+D226+D232+D238+D244+D250+D256+D262+D277+D293+D303+D320+D333+D350+D359)</f>
        <v>300111</v>
      </c>
      <c r="E362" s="34">
        <f>SUM(E13+E20+E39+E56+E72+E79+E103+E156+E163+E170+E180+E198+E207+E214+E220+E226+E232+E238+E244+E250+E256+E262+E277+E293+E303+E320+E333+E350+E359)</f>
        <v>17855</v>
      </c>
      <c r="F362" s="34">
        <f>SUM(F13+F20+F39+F56+F72+F79+F103+F156+F163+F170+F180+F198+F207+F214+F220+F226+F232+F238+F244+F250+F256+F262+F277+F293+F303+F320+F333+F350+F359)</f>
        <v>317966</v>
      </c>
      <c r="G362" s="34"/>
      <c r="H362" s="34">
        <f>SUM(H13+H20+H39+H56+H72+H79+H103+H156+H163+H170+H180+H198+H207+H214+H220+H226+H232+H238+H244+H250+H256+H262+H277+H293+H303+H320+H333+H350+H359)</f>
        <v>318329</v>
      </c>
      <c r="I362" s="34"/>
      <c r="J362" s="34"/>
      <c r="K362" s="34"/>
      <c r="L362" s="34"/>
      <c r="M362" s="34"/>
    </row>
    <row r="363" spans="1:13" s="221" customFormat="1" ht="12.75">
      <c r="A363" s="223"/>
      <c r="B363" s="224"/>
      <c r="C363" s="225" t="s">
        <v>353</v>
      </c>
      <c r="D363" s="34"/>
      <c r="E363" s="34"/>
      <c r="F363" s="34"/>
      <c r="G363" s="34"/>
      <c r="H363" s="34"/>
      <c r="I363" s="34">
        <f>SUM(I25+I32+I56+I72+I103+I139+I156+I180+I187+I198+I207+I277+I293+I303+I320+I333+I350+I359)</f>
        <v>300111</v>
      </c>
      <c r="J363" s="34">
        <f>SUM(J25+J32+J56+J72+J103+J139+J156+J180+J187+J198+J207+J277+J293+J303+J320+J333+J350+J359)</f>
        <v>17855</v>
      </c>
      <c r="K363" s="34">
        <f>SUM(K25+K32+K56+K72+K103+K139+K156+K180+K187+K198+K207+K277+K293+K303+K320+K333+K350+K359)</f>
        <v>317966</v>
      </c>
      <c r="L363" s="34">
        <f>SUM(L25+L32+L56+L72+L103+L139+L156+L180+L187+L198+L207+L277+L293+L303+L320+L333+L350+L359)</f>
        <v>363</v>
      </c>
      <c r="M363" s="34">
        <f>SUM(M25+M32+M56+M72+M103+M139+M156+M180+M187+M198+M207+M277+M293+M303+M320+M333+M350+M359)</f>
        <v>318329</v>
      </c>
    </row>
    <row r="364" spans="1:13" ht="12.75">
      <c r="A364" s="23"/>
      <c r="B364" s="121"/>
      <c r="C364" s="2" t="s">
        <v>342</v>
      </c>
      <c r="D364" s="34">
        <v>1</v>
      </c>
      <c r="E364" s="34">
        <v>1</v>
      </c>
      <c r="F364" s="34">
        <f>D364+E364</f>
        <v>2</v>
      </c>
      <c r="G364" s="34"/>
      <c r="H364" s="34">
        <f>F364+G364</f>
        <v>2</v>
      </c>
      <c r="I364" s="34"/>
      <c r="J364" s="34"/>
      <c r="K364" s="34"/>
      <c r="L364" s="34"/>
      <c r="M364" s="34"/>
    </row>
    <row r="365" spans="1:13" ht="12.75">
      <c r="A365" s="23"/>
      <c r="B365" s="121"/>
      <c r="C365" s="2" t="s">
        <v>343</v>
      </c>
      <c r="D365" s="34">
        <f>SUM(D278+D294)</f>
        <v>69</v>
      </c>
      <c r="E365" s="34"/>
      <c r="F365" s="34">
        <f>D365+E365</f>
        <v>69</v>
      </c>
      <c r="G365" s="34"/>
      <c r="H365" s="34">
        <f>F365+G365</f>
        <v>69</v>
      </c>
      <c r="I365" s="34"/>
      <c r="J365" s="34"/>
      <c r="K365" s="34"/>
      <c r="L365" s="34"/>
      <c r="M365" s="34"/>
    </row>
    <row r="366" spans="4:13" ht="12.75"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79" s="194" customFormat="1" ht="15">
      <c r="A367" s="197" t="s">
        <v>678</v>
      </c>
      <c r="B367" s="198"/>
      <c r="C367" s="199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  <c r="Z367" s="221"/>
      <c r="AA367" s="221"/>
      <c r="AB367" s="221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1"/>
      <c r="AV367" s="221"/>
      <c r="AW367" s="221"/>
      <c r="AX367" s="221"/>
      <c r="AY367" s="221"/>
      <c r="AZ367" s="221"/>
      <c r="BA367" s="221"/>
      <c r="BB367" s="221"/>
      <c r="BC367" s="221"/>
      <c r="BD367" s="221"/>
      <c r="BE367" s="221"/>
      <c r="BF367" s="221"/>
      <c r="BG367" s="221"/>
      <c r="BH367" s="221"/>
      <c r="BI367" s="221"/>
      <c r="BJ367" s="221"/>
      <c r="BK367" s="221"/>
      <c r="BL367" s="221"/>
      <c r="BM367" s="221"/>
      <c r="BN367" s="221"/>
      <c r="BO367" s="221"/>
      <c r="BP367" s="221"/>
      <c r="BQ367" s="221"/>
      <c r="BR367" s="221"/>
      <c r="BS367" s="221"/>
      <c r="BT367" s="221"/>
      <c r="BU367" s="221"/>
      <c r="BV367" s="221"/>
      <c r="BW367" s="221"/>
      <c r="BX367" s="221"/>
      <c r="BY367" s="221"/>
      <c r="BZ367" s="221"/>
      <c r="CA367" s="221"/>
    </row>
    <row r="368" spans="1:13" ht="22.5">
      <c r="A368" s="15" t="s">
        <v>451</v>
      </c>
      <c r="B368" s="121"/>
      <c r="C368" s="61" t="s">
        <v>438</v>
      </c>
      <c r="D368" s="188" t="s">
        <v>307</v>
      </c>
      <c r="E368" s="188" t="s">
        <v>1411</v>
      </c>
      <c r="F368" s="188" t="s">
        <v>1413</v>
      </c>
      <c r="G368" s="188"/>
      <c r="H368" s="188" t="s">
        <v>1413</v>
      </c>
      <c r="I368" s="188" t="s">
        <v>307</v>
      </c>
      <c r="J368" s="188" t="s">
        <v>1411</v>
      </c>
      <c r="K368" s="188" t="s">
        <v>1412</v>
      </c>
      <c r="L368" s="188"/>
      <c r="M368" s="188" t="s">
        <v>1412</v>
      </c>
    </row>
    <row r="369" spans="1:13" ht="12.75">
      <c r="A369" s="23" t="s">
        <v>463</v>
      </c>
      <c r="B369" s="121"/>
      <c r="C369" s="62" t="s">
        <v>441</v>
      </c>
      <c r="D369" s="13">
        <f aca="true" t="shared" si="15" ref="D369:F370">SUM(D46+D89+D192+D267+D283+D308+D325+D340)</f>
        <v>40974</v>
      </c>
      <c r="E369" s="13">
        <f t="shared" si="15"/>
        <v>2153</v>
      </c>
      <c r="F369" s="13">
        <f t="shared" si="15"/>
        <v>43127</v>
      </c>
      <c r="G369" s="13"/>
      <c r="H369" s="13">
        <f>SUM(H46+H89+H192+H267+H283+H308+H325+H340)</f>
        <v>43127</v>
      </c>
      <c r="I369" s="13"/>
      <c r="J369" s="13"/>
      <c r="K369" s="13"/>
      <c r="L369" s="13"/>
      <c r="M369" s="13"/>
    </row>
    <row r="370" spans="1:13" ht="12.75">
      <c r="A370" s="23" t="s">
        <v>464</v>
      </c>
      <c r="B370" s="121"/>
      <c r="C370" s="58" t="s">
        <v>465</v>
      </c>
      <c r="D370" s="13">
        <f t="shared" si="15"/>
        <v>8141</v>
      </c>
      <c r="E370" s="13">
        <f t="shared" si="15"/>
        <v>291</v>
      </c>
      <c r="F370" s="13">
        <f t="shared" si="15"/>
        <v>8432</v>
      </c>
      <c r="G370" s="13"/>
      <c r="H370" s="13">
        <f>SUM(H47+H90+H193+H268+H284+H309+H326+H341)</f>
        <v>8432</v>
      </c>
      <c r="I370" s="13"/>
      <c r="J370" s="13"/>
      <c r="K370" s="13"/>
      <c r="L370" s="13"/>
      <c r="M370" s="13"/>
    </row>
    <row r="371" spans="1:13" ht="12.75">
      <c r="A371" s="23" t="s">
        <v>565</v>
      </c>
      <c r="B371" s="121"/>
      <c r="C371" s="62" t="s">
        <v>623</v>
      </c>
      <c r="D371" s="13">
        <f>SUM(D11+D12+D18+D19+D48+D49+D77+D78+D91+D92+D168+D169+D178+D179+D194+D195+D269+D301+D302+D310+D327)</f>
        <v>15459</v>
      </c>
      <c r="E371" s="13">
        <f>SUM(E11+E12+E18+E19+E48+E49+E77+E78+E91+E92+E168+E169+E178+E179+E194+E195+E269+E301+E302+E310+E327)</f>
        <v>13680</v>
      </c>
      <c r="F371" s="13">
        <f>SUM(F11+F12+F18+F19+F48+F49+F77+F78+F91+F92+F168+F169+F178+F179+F194+F195+F269+F301+F302+F310+F327)</f>
        <v>29139</v>
      </c>
      <c r="G371" s="13">
        <f>SUM(G11+G12+G18+G19+G48+G49+G77+G78+G91+G92+G168+G169+G178+G179+G194+G195+G269+G301+G302+G310+G327)</f>
        <v>12921</v>
      </c>
      <c r="H371" s="13">
        <f>SUM(H11+H12+H18+H19+H48+H49+H77+H78+H91+H92+H168+H169+H178+H179+H194+H195+H269+H301+H302+H310+H327+H342+H357)</f>
        <v>43020</v>
      </c>
      <c r="I371" s="13"/>
      <c r="J371" s="13"/>
      <c r="K371" s="13"/>
      <c r="L371" s="13"/>
      <c r="M371" s="13"/>
    </row>
    <row r="372" spans="1:13" ht="12.75">
      <c r="A372" s="23" t="s">
        <v>700</v>
      </c>
      <c r="B372" s="121"/>
      <c r="C372" s="52" t="s">
        <v>585</v>
      </c>
      <c r="D372" s="13">
        <f>SUM(D249+D255+D53)</f>
        <v>18856</v>
      </c>
      <c r="E372" s="13">
        <f>SUM(E249+E255+E53)</f>
        <v>3622</v>
      </c>
      <c r="F372" s="13">
        <f>SUM(F249+F255+F53)</f>
        <v>22478</v>
      </c>
      <c r="G372" s="13">
        <f>SUM(G249+G255+G53)</f>
        <v>-13437</v>
      </c>
      <c r="H372" s="13">
        <f>SUM(H249+H255+H53+H343)</f>
        <v>9270</v>
      </c>
      <c r="I372" s="13"/>
      <c r="J372" s="13"/>
      <c r="K372" s="13"/>
      <c r="L372" s="13"/>
      <c r="M372" s="13"/>
    </row>
    <row r="373" spans="1:13" ht="12.75">
      <c r="A373" s="23" t="s">
        <v>615</v>
      </c>
      <c r="B373" s="121"/>
      <c r="C373" s="52" t="s">
        <v>616</v>
      </c>
      <c r="D373" s="13">
        <f>SUM(D261)</f>
        <v>960</v>
      </c>
      <c r="E373" s="13">
        <f>SUM(E261)</f>
        <v>0</v>
      </c>
      <c r="F373" s="13">
        <f>SUM(F261)</f>
        <v>960</v>
      </c>
      <c r="G373" s="13">
        <f>SUM(G261)</f>
        <v>789</v>
      </c>
      <c r="H373" s="13">
        <f>SUM(H261)</f>
        <v>1749</v>
      </c>
      <c r="I373" s="13"/>
      <c r="J373" s="13"/>
      <c r="K373" s="13"/>
      <c r="L373" s="13"/>
      <c r="M373" s="13"/>
    </row>
    <row r="374" spans="1:13" ht="12.75">
      <c r="A374" s="23" t="s">
        <v>624</v>
      </c>
      <c r="B374" s="121"/>
      <c r="C374" s="62" t="s">
        <v>625</v>
      </c>
      <c r="D374" s="13">
        <f>SUM(D206+D212+D219+D225+D231+D237+D243)</f>
        <v>853</v>
      </c>
      <c r="E374" s="13">
        <f>SUM(E206+E212+E219+E225+E231+E237+E243)</f>
        <v>0</v>
      </c>
      <c r="F374" s="13">
        <f>SUM(F206+F212+F219+F225+F231+F237+F243)</f>
        <v>853</v>
      </c>
      <c r="G374" s="13"/>
      <c r="H374" s="13">
        <f>SUM(H206+H212+H219+H225+H231+H237+H243)</f>
        <v>853</v>
      </c>
      <c r="I374" s="13"/>
      <c r="J374" s="13"/>
      <c r="K374" s="13"/>
      <c r="L374" s="13"/>
      <c r="M374" s="13"/>
    </row>
    <row r="375" spans="1:13" ht="12.75">
      <c r="A375" s="23" t="s">
        <v>626</v>
      </c>
      <c r="B375" s="121"/>
      <c r="C375" s="62" t="s">
        <v>336</v>
      </c>
      <c r="D375" s="13">
        <f>SUM(D98+D100+D276+D292+D316+D317+D332+D349)</f>
        <v>2413</v>
      </c>
      <c r="E375" s="13">
        <f>SUM(E98+E100+E276+E292+E316+E317+E332+E349)</f>
        <v>0</v>
      </c>
      <c r="F375" s="13">
        <f>SUM(F98+F100+F276+F292+F316+F317+F332+F349)</f>
        <v>2413</v>
      </c>
      <c r="G375" s="13"/>
      <c r="H375" s="13">
        <f>SUM(H98+H100+H276+H292+H316+H317+H332+H349)</f>
        <v>2413</v>
      </c>
      <c r="I375" s="13"/>
      <c r="J375" s="13"/>
      <c r="K375" s="13"/>
      <c r="L375" s="13"/>
      <c r="M375" s="13"/>
    </row>
    <row r="376" spans="1:13" ht="12.75">
      <c r="A376" s="187" t="s">
        <v>296</v>
      </c>
      <c r="B376" s="121"/>
      <c r="C376" s="52" t="s">
        <v>297</v>
      </c>
      <c r="D376" s="13">
        <f>SUM(D152+D153+D154)</f>
        <v>130251</v>
      </c>
      <c r="E376" s="13">
        <f>SUM(E152+E153+E154)</f>
        <v>-14518</v>
      </c>
      <c r="F376" s="13">
        <f>SUM(F152+F153+F154)</f>
        <v>115733</v>
      </c>
      <c r="G376" s="13"/>
      <c r="H376" s="13">
        <f>SUM(H152+H153+H154)</f>
        <v>115733</v>
      </c>
      <c r="I376" s="13"/>
      <c r="J376" s="13"/>
      <c r="K376" s="13"/>
      <c r="L376" s="13"/>
      <c r="M376" s="13"/>
    </row>
    <row r="377" spans="1:13" ht="12.75">
      <c r="A377" s="23" t="s">
        <v>600</v>
      </c>
      <c r="B377" s="121"/>
      <c r="C377" s="66" t="s">
        <v>559</v>
      </c>
      <c r="D377" s="13">
        <f>SUM(D155)</f>
        <v>2206</v>
      </c>
      <c r="E377" s="13">
        <f>SUM(E155)</f>
        <v>10774</v>
      </c>
      <c r="F377" s="13">
        <f>SUM(F155)</f>
        <v>12980</v>
      </c>
      <c r="G377" s="13"/>
      <c r="H377" s="13">
        <f>SUM(H155)</f>
        <v>12980</v>
      </c>
      <c r="I377" s="13"/>
      <c r="J377" s="13"/>
      <c r="K377" s="13"/>
      <c r="L377" s="13"/>
      <c r="M377" s="13"/>
    </row>
    <row r="378" spans="1:13" ht="12.75">
      <c r="A378" s="23" t="s">
        <v>622</v>
      </c>
      <c r="B378" s="121"/>
      <c r="C378" s="59" t="s">
        <v>448</v>
      </c>
      <c r="D378" s="13">
        <f>SUM(D348)</f>
        <v>3463</v>
      </c>
      <c r="E378" s="13">
        <f>SUM(E348)</f>
        <v>0</v>
      </c>
      <c r="F378" s="13">
        <f>SUM(F348)</f>
        <v>3463</v>
      </c>
      <c r="G378" s="13"/>
      <c r="H378" s="13">
        <f>SUM(H348)</f>
        <v>3463</v>
      </c>
      <c r="I378" s="13"/>
      <c r="J378" s="13"/>
      <c r="K378" s="13"/>
      <c r="L378" s="13"/>
      <c r="M378" s="13"/>
    </row>
    <row r="379" spans="1:13" ht="12.75">
      <c r="A379" s="23" t="s">
        <v>303</v>
      </c>
      <c r="B379" s="121"/>
      <c r="C379" s="63" t="s">
        <v>444</v>
      </c>
      <c r="D379" s="13">
        <f>SUM(D161)</f>
        <v>76535</v>
      </c>
      <c r="E379" s="13">
        <f>SUM(E161)</f>
        <v>664</v>
      </c>
      <c r="F379" s="13">
        <f>SUM(F161)</f>
        <v>77199</v>
      </c>
      <c r="G379" s="13">
        <f>SUM(G161)</f>
        <v>90</v>
      </c>
      <c r="H379" s="13">
        <f>SUM(H161)</f>
        <v>77289</v>
      </c>
      <c r="I379" s="13"/>
      <c r="J379" s="13"/>
      <c r="K379" s="13"/>
      <c r="L379" s="13"/>
      <c r="M379" s="13"/>
    </row>
    <row r="380" spans="1:13" ht="12.75">
      <c r="A380" s="23"/>
      <c r="B380" s="121"/>
      <c r="C380" s="61" t="s">
        <v>439</v>
      </c>
      <c r="D380" s="24">
        <f>SUM(D369:D379)</f>
        <v>300111</v>
      </c>
      <c r="E380" s="24">
        <f>SUM(E369:E379)</f>
        <v>16666</v>
      </c>
      <c r="F380" s="24">
        <f>SUM(F369:F379)</f>
        <v>316777</v>
      </c>
      <c r="G380" s="24">
        <f>SUM(G369:G379)</f>
        <v>363</v>
      </c>
      <c r="H380" s="24">
        <f>SUM(H369:H379)</f>
        <v>318329</v>
      </c>
      <c r="I380" s="25"/>
      <c r="J380" s="25"/>
      <c r="K380" s="25"/>
      <c r="L380" s="25"/>
      <c r="M380" s="25"/>
    </row>
    <row r="381" spans="1:13" ht="12.75">
      <c r="A381" s="23"/>
      <c r="B381" s="121"/>
      <c r="C381" s="61" t="s">
        <v>440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 ht="12.75">
      <c r="A382" s="23" t="s">
        <v>469</v>
      </c>
      <c r="B382" s="121"/>
      <c r="C382" s="58" t="s">
        <v>310</v>
      </c>
      <c r="D382" s="13"/>
      <c r="E382" s="13"/>
      <c r="F382" s="13"/>
      <c r="G382" s="13"/>
      <c r="H382" s="13"/>
      <c r="I382" s="13">
        <f>SUM(I25+I44+I61+I84+I85+I175+I176+I185+I186+I204+I299+I338+I355)</f>
        <v>16169</v>
      </c>
      <c r="J382" s="13">
        <f>SUM(J25+J44+J61+J84+J85+J175+J176+J185+J186+J204+J299+J338+J355)</f>
        <v>0</v>
      </c>
      <c r="K382" s="13">
        <f>SUM(K25+K44+K61+K84+K85+K175+K176+K185+K186+K204+K299+K338+K355)</f>
        <v>16169</v>
      </c>
      <c r="L382" s="13">
        <f>SUM(L25+L44+L61+L84+L85+L175+L176+L185+L186+L204+L299+L338+L355)</f>
        <v>0</v>
      </c>
      <c r="M382" s="13">
        <f>SUM(M25+M44+M61+M84+M85+M175+M176+M185+M186+M204+M299+M338+M355)</f>
        <v>16169</v>
      </c>
    </row>
    <row r="383" spans="1:13" ht="12.75">
      <c r="A383" s="23" t="s">
        <v>578</v>
      </c>
      <c r="B383" s="121"/>
      <c r="C383" s="58" t="s">
        <v>579</v>
      </c>
      <c r="D383" s="13"/>
      <c r="E383" s="13"/>
      <c r="F383" s="13"/>
      <c r="G383" s="13"/>
      <c r="H383" s="13"/>
      <c r="I383" s="13">
        <f>SUM(I31)</f>
        <v>4235</v>
      </c>
      <c r="J383" s="13">
        <f>SUM(J31)</f>
        <v>0</v>
      </c>
      <c r="K383" s="13">
        <f>SUM(K31)</f>
        <v>4235</v>
      </c>
      <c r="L383" s="13">
        <f>SUM(L31)</f>
        <v>0</v>
      </c>
      <c r="M383" s="13">
        <f>SUM(M31)</f>
        <v>4235</v>
      </c>
    </row>
    <row r="384" spans="1:13" ht="12.75">
      <c r="A384" s="23" t="s">
        <v>627</v>
      </c>
      <c r="B384" s="121"/>
      <c r="C384" s="62" t="s">
        <v>563</v>
      </c>
      <c r="D384" s="13"/>
      <c r="E384" s="13"/>
      <c r="F384" s="13"/>
      <c r="G384" s="13"/>
      <c r="H384" s="13"/>
      <c r="I384" s="13">
        <f>SUM(I63+I64+I65+I66+I67+I68+I69)</f>
        <v>36000</v>
      </c>
      <c r="J384" s="13">
        <f>SUM(J63+J64+J65+J66+J67+J68+J69)</f>
        <v>0</v>
      </c>
      <c r="K384" s="13">
        <f>SUM(K63+K64+K65+K66+K67+K68+K69)</f>
        <v>36000</v>
      </c>
      <c r="L384" s="13">
        <f>SUM(L63+L64+L65+L66+L67+L68+L69)</f>
        <v>0</v>
      </c>
      <c r="M384" s="13">
        <f>SUM(M63+M64+M65+M66+M67+M68+M69)</f>
        <v>36000</v>
      </c>
    </row>
    <row r="385" spans="1:13" ht="19.5">
      <c r="A385" s="23" t="s">
        <v>631</v>
      </c>
      <c r="B385" s="121"/>
      <c r="C385" s="60" t="s">
        <v>695</v>
      </c>
      <c r="D385" s="13"/>
      <c r="E385" s="13"/>
      <c r="F385" s="13"/>
      <c r="G385" s="13"/>
      <c r="H385" s="13"/>
      <c r="I385" s="13">
        <f>SUM(I109+I110+I111+I112+I113+I114+I115+I116+I117+I119+I120+I121+I122+I123+I124+I125+I118+I127)</f>
        <v>48581</v>
      </c>
      <c r="J385" s="13">
        <f>SUM(J109+J110+J111+J112+J113+J114+J115+J116+J117+J119+J120+J121+J122+J123+J124+J125+J118+J127)</f>
        <v>15220</v>
      </c>
      <c r="K385" s="13">
        <f>SUM(K109+K110+K111+K112+K113+K114+K115+K116+K117+K119+K120+K121+K122+K123+K124+K125+K118+K127)</f>
        <v>63801</v>
      </c>
      <c r="L385" s="13">
        <f>SUM(L109+L110+L111+L112+L113+L114+L115+L116+L117+L119+L120+L121+L122+L123+L124+L125+L118+L126)</f>
        <v>-79962</v>
      </c>
      <c r="M385" s="13">
        <f>SUM(M109+M110+M111+M112+M113+M114+M115+M116+M117+M119+M120+M121+M122+M123+M124+M125+M118+M126)</f>
        <v>79911</v>
      </c>
    </row>
    <row r="386" spans="1:13" ht="12.75">
      <c r="A386" s="23" t="s">
        <v>786</v>
      </c>
      <c r="B386" s="121"/>
      <c r="C386" s="60" t="s">
        <v>787</v>
      </c>
      <c r="D386" s="13"/>
      <c r="E386" s="13"/>
      <c r="F386" s="13"/>
      <c r="G386" s="13"/>
      <c r="H386" s="13"/>
      <c r="I386" s="13">
        <f>SUM(I51+I87+I130+I131+I197+I271+I287+I319)</f>
        <v>36556</v>
      </c>
      <c r="J386" s="13">
        <f>SUM(J51+J87+J130+J131+J197+J271+J287+J319)</f>
        <v>2566</v>
      </c>
      <c r="K386" s="13">
        <f>SUM(K51+K87+K130+K131+K197+K271+K287+K319)</f>
        <v>39122</v>
      </c>
      <c r="L386" s="13">
        <f>SUM(L51+L87+L130+L131+L197+L271+L287+L319)</f>
        <v>4</v>
      </c>
      <c r="M386" s="13">
        <f>SUM(M51+M87+M130+M131+M197+M271+M287+M319)</f>
        <v>39126</v>
      </c>
    </row>
    <row r="387" spans="1:13" ht="19.5">
      <c r="A387" s="23" t="s">
        <v>475</v>
      </c>
      <c r="B387" s="121"/>
      <c r="C387" s="60" t="s">
        <v>629</v>
      </c>
      <c r="D387" s="13"/>
      <c r="E387" s="13"/>
      <c r="F387" s="13"/>
      <c r="G387" s="13"/>
      <c r="H387" s="13"/>
      <c r="I387" s="13">
        <f>SUM(I133)</f>
        <v>0</v>
      </c>
      <c r="J387" s="13">
        <f>SUM(J133)</f>
        <v>0</v>
      </c>
      <c r="K387" s="13">
        <f>SUM(K133)</f>
        <v>0</v>
      </c>
      <c r="L387" s="13">
        <f>SUM(L133)</f>
        <v>0</v>
      </c>
      <c r="M387" s="13">
        <f>SUM(M133)</f>
        <v>0</v>
      </c>
    </row>
    <row r="388" spans="1:13" ht="19.5">
      <c r="A388" s="23" t="s">
        <v>617</v>
      </c>
      <c r="B388" s="121"/>
      <c r="C388" s="60" t="s">
        <v>618</v>
      </c>
      <c r="D388" s="13"/>
      <c r="E388" s="13"/>
      <c r="F388" s="13"/>
      <c r="G388" s="13"/>
      <c r="H388" s="13"/>
      <c r="I388" s="13">
        <f>SUM(I95+I274+I290+I313+I330)</f>
        <v>36274</v>
      </c>
      <c r="J388" s="13">
        <f>SUM(J95+J274+J290+J313+J330)</f>
        <v>0</v>
      </c>
      <c r="K388" s="13">
        <f>SUM(K95+K274+K290+K313+K330)</f>
        <v>36274</v>
      </c>
      <c r="L388" s="13">
        <f>SUM(L95+L127+L274+L290+L313+L330)</f>
        <v>80321</v>
      </c>
      <c r="M388" s="13">
        <f>SUM(M95+M127+M274+M290+M313+M330)</f>
        <v>116595</v>
      </c>
    </row>
    <row r="389" spans="1:13" ht="12.75">
      <c r="A389" s="23" t="s">
        <v>621</v>
      </c>
      <c r="B389" s="121"/>
      <c r="C389" s="59" t="s">
        <v>448</v>
      </c>
      <c r="D389" s="13"/>
      <c r="E389" s="13"/>
      <c r="F389" s="13"/>
      <c r="G389" s="13"/>
      <c r="H389" s="13"/>
      <c r="I389" s="13">
        <f>SUM(I346)</f>
        <v>3463</v>
      </c>
      <c r="J389" s="13">
        <f>SUM(J346)</f>
        <v>0</v>
      </c>
      <c r="K389" s="13">
        <f>SUM(K346)</f>
        <v>3463</v>
      </c>
      <c r="L389" s="13">
        <f>SUM(L346)</f>
        <v>0</v>
      </c>
      <c r="M389" s="13">
        <f>SUM(M346)</f>
        <v>3463</v>
      </c>
    </row>
    <row r="390" spans="1:13" ht="12.75">
      <c r="A390" s="23" t="s">
        <v>581</v>
      </c>
      <c r="B390" s="121"/>
      <c r="C390" s="59" t="s">
        <v>333</v>
      </c>
      <c r="D390" s="13"/>
      <c r="E390" s="13"/>
      <c r="F390" s="13"/>
      <c r="G390" s="13"/>
      <c r="H390" s="13"/>
      <c r="I390" s="13">
        <f>SUM(I136+I137+I138)</f>
        <v>99977</v>
      </c>
      <c r="J390" s="13">
        <f>SUM(J136+J137+J138)</f>
        <v>-90768</v>
      </c>
      <c r="K390" s="13">
        <f>SUM(K136+K137+K138)</f>
        <v>9209</v>
      </c>
      <c r="L390" s="13">
        <f>SUM(L136+L137+L138)</f>
        <v>0</v>
      </c>
      <c r="M390" s="13">
        <f>SUM(M136+M137+M138)</f>
        <v>9209</v>
      </c>
    </row>
    <row r="391" spans="1:13" ht="12.75">
      <c r="A391" s="23" t="s">
        <v>603</v>
      </c>
      <c r="B391" s="121"/>
      <c r="C391" s="63" t="s">
        <v>630</v>
      </c>
      <c r="D391" s="13"/>
      <c r="E391" s="13"/>
      <c r="F391" s="13"/>
      <c r="G391" s="13"/>
      <c r="H391" s="13"/>
      <c r="I391" s="13">
        <f>SUM(I149+I150)</f>
        <v>0</v>
      </c>
      <c r="J391" s="13">
        <f>SUM(J149+J150)</f>
        <v>0</v>
      </c>
      <c r="K391" s="13">
        <f>SUM(K149+K150)</f>
        <v>0</v>
      </c>
      <c r="L391" s="13">
        <f>SUM(L149+L150)</f>
        <v>0</v>
      </c>
      <c r="M391" s="13">
        <f>SUM(M149+M150)</f>
        <v>0</v>
      </c>
    </row>
    <row r="392" spans="1:13" ht="12.75">
      <c r="A392" s="223" t="s">
        <v>587</v>
      </c>
      <c r="B392" s="224"/>
      <c r="C392" s="239" t="s">
        <v>628</v>
      </c>
      <c r="D392" s="33"/>
      <c r="E392" s="33"/>
      <c r="F392" s="33"/>
      <c r="G392" s="33"/>
      <c r="H392" s="33"/>
      <c r="I392" s="33">
        <f>SUM(I55)</f>
        <v>15721</v>
      </c>
      <c r="J392" s="33">
        <f>SUM(J55)</f>
        <v>-5235</v>
      </c>
      <c r="K392" s="33">
        <f>SUM(K55)</f>
        <v>10486</v>
      </c>
      <c r="L392" s="33">
        <f>SUM(L55)</f>
        <v>0</v>
      </c>
      <c r="M392" s="33">
        <f>SUM(M55)</f>
        <v>10486</v>
      </c>
    </row>
    <row r="393" spans="1:13" ht="12.75">
      <c r="A393" s="23" t="s">
        <v>604</v>
      </c>
      <c r="B393" s="121"/>
      <c r="C393" s="62" t="s">
        <v>292</v>
      </c>
      <c r="D393" s="13"/>
      <c r="E393" s="13"/>
      <c r="F393" s="13"/>
      <c r="G393" s="13"/>
      <c r="H393" s="13"/>
      <c r="I393" s="13">
        <f>SUM(I146)</f>
        <v>3135</v>
      </c>
      <c r="J393" s="13">
        <f>SUM(J146)</f>
        <v>0</v>
      </c>
      <c r="K393" s="13">
        <f>SUM(K146)</f>
        <v>3135</v>
      </c>
      <c r="L393" s="13">
        <f>SUM(L146)</f>
        <v>0</v>
      </c>
      <c r="M393" s="13">
        <f>SUM(M146)</f>
        <v>3135</v>
      </c>
    </row>
    <row r="394" spans="1:13" ht="12.75">
      <c r="A394" s="23"/>
      <c r="B394" s="121"/>
      <c r="C394" s="61" t="s">
        <v>443</v>
      </c>
      <c r="D394" s="24"/>
      <c r="E394" s="24"/>
      <c r="F394" s="24"/>
      <c r="G394" s="24"/>
      <c r="H394" s="24"/>
      <c r="I394" s="24">
        <f>SUM(I382:I393)</f>
        <v>300111</v>
      </c>
      <c r="J394" s="24">
        <f>SUM(J382:J393)</f>
        <v>-78217</v>
      </c>
      <c r="K394" s="24">
        <f>SUM(K382:K393)</f>
        <v>221894</v>
      </c>
      <c r="L394" s="24">
        <f>SUM(L382:L393)</f>
        <v>363</v>
      </c>
      <c r="M394" s="24">
        <f>SUM(M382:M393)</f>
        <v>318329</v>
      </c>
    </row>
  </sheetData>
  <sheetProtection/>
  <mergeCells count="11">
    <mergeCell ref="I5:M5"/>
    <mergeCell ref="C41:M41"/>
    <mergeCell ref="C201:M201"/>
    <mergeCell ref="C322:M322"/>
    <mergeCell ref="C264:M264"/>
    <mergeCell ref="A2:K2"/>
    <mergeCell ref="A3:K3"/>
    <mergeCell ref="A5:A6"/>
    <mergeCell ref="C5:C6"/>
    <mergeCell ref="B5:B6"/>
    <mergeCell ref="D5:H5"/>
  </mergeCells>
  <printOptions/>
  <pageMargins left="0.7480314960629921" right="0.7480314960629921" top="0.5511811023622047" bottom="0.7086614173228347" header="0.31496062992125984" footer="0.35433070866141736"/>
  <pageSetup horizontalDpi="600" verticalDpi="600" orientation="landscape" paperSize="9" r:id="rId1"/>
  <headerFooter alignWithMargins="0">
    <oddFooter>&amp;C&amp;P</oddFooter>
  </headerFooter>
  <rowBreaks count="1" manualBreakCount="1">
    <brk id="36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M88"/>
  <sheetViews>
    <sheetView zoomScalePageLayoutView="0" workbookViewId="0" topLeftCell="C5">
      <selection activeCell="B44" sqref="B44"/>
    </sheetView>
  </sheetViews>
  <sheetFormatPr defaultColWidth="9.140625" defaultRowHeight="12.75"/>
  <cols>
    <col min="1" max="1" width="8.57421875" style="74" customWidth="1"/>
    <col min="2" max="2" width="7.421875" style="124" customWidth="1"/>
    <col min="3" max="3" width="37.57421875" style="1" customWidth="1"/>
    <col min="4" max="4" width="9.00390625" style="27" customWidth="1"/>
    <col min="5" max="5" width="9.00390625" style="27" hidden="1" customWidth="1"/>
    <col min="6" max="7" width="9.00390625" style="27" customWidth="1"/>
    <col min="8" max="8" width="9.8515625" style="27" customWidth="1"/>
    <col min="9" max="9" width="9.140625" style="27" customWidth="1"/>
    <col min="10" max="10" width="9.140625" style="27" hidden="1" customWidth="1"/>
    <col min="11" max="12" width="9.140625" style="27" customWidth="1"/>
    <col min="13" max="13" width="11.57421875" style="27" customWidth="1"/>
  </cols>
  <sheetData>
    <row r="1" ht="12.75" customHeight="1" hidden="1"/>
    <row r="2" ht="12.75" customHeight="1" hidden="1"/>
    <row r="3" ht="12.75" hidden="1"/>
    <row r="4" ht="12.75" customHeight="1" hidden="1">
      <c r="C4" s="46"/>
    </row>
    <row r="5" spans="2:13" ht="12.75" customHeight="1">
      <c r="B5" s="120"/>
      <c r="C5"/>
      <c r="D5" s="3"/>
      <c r="E5" s="3"/>
      <c r="F5" s="3"/>
      <c r="G5" s="3"/>
      <c r="H5" s="3"/>
      <c r="I5" s="93"/>
      <c r="J5" s="93"/>
      <c r="K5" s="93"/>
      <c r="L5" s="93"/>
      <c r="M5" s="93" t="s">
        <v>560</v>
      </c>
    </row>
    <row r="6" spans="1:13" ht="12.75" customHeight="1">
      <c r="A6" s="246" t="s">
        <v>359</v>
      </c>
      <c r="B6" s="246"/>
      <c r="C6" s="246"/>
      <c r="D6" s="246"/>
      <c r="E6" s="246"/>
      <c r="F6" s="246"/>
      <c r="G6" s="246"/>
      <c r="H6" s="246"/>
      <c r="I6" s="246"/>
      <c r="J6" s="247"/>
      <c r="K6" s="247"/>
      <c r="L6"/>
      <c r="M6"/>
    </row>
    <row r="7" spans="1:13" ht="12.75" customHeight="1">
      <c r="A7" s="246" t="s">
        <v>1415</v>
      </c>
      <c r="B7" s="246"/>
      <c r="C7" s="246"/>
      <c r="D7" s="246"/>
      <c r="E7" s="246"/>
      <c r="F7" s="246"/>
      <c r="G7" s="246"/>
      <c r="H7" s="246"/>
      <c r="I7" s="246"/>
      <c r="J7" s="248"/>
      <c r="K7" s="248"/>
      <c r="L7"/>
      <c r="M7"/>
    </row>
    <row r="8" spans="2:13" ht="12.75" customHeight="1">
      <c r="B8" s="120"/>
      <c r="C8" s="45"/>
      <c r="D8" s="3"/>
      <c r="E8" s="3"/>
      <c r="F8" s="3"/>
      <c r="G8" s="3"/>
      <c r="H8" s="3"/>
      <c r="I8" s="3"/>
      <c r="J8" s="3"/>
      <c r="K8" s="190"/>
      <c r="L8" s="3"/>
      <c r="M8" s="75" t="s">
        <v>462</v>
      </c>
    </row>
    <row r="9" spans="1:13" ht="12.75" customHeight="1">
      <c r="A9" s="267" t="s">
        <v>451</v>
      </c>
      <c r="B9" s="271" t="s">
        <v>721</v>
      </c>
      <c r="C9" s="269" t="s">
        <v>461</v>
      </c>
      <c r="D9" s="254" t="s">
        <v>305</v>
      </c>
      <c r="E9" s="255"/>
      <c r="F9" s="255"/>
      <c r="G9" s="255"/>
      <c r="H9" s="256"/>
      <c r="I9" s="253" t="s">
        <v>306</v>
      </c>
      <c r="J9" s="253"/>
      <c r="K9" s="253"/>
      <c r="L9" s="253"/>
      <c r="M9" s="253"/>
    </row>
    <row r="10" spans="1:13" ht="33" customHeight="1">
      <c r="A10" s="268"/>
      <c r="B10" s="272"/>
      <c r="C10" s="270"/>
      <c r="D10" s="188" t="s">
        <v>307</v>
      </c>
      <c r="E10" s="242" t="s">
        <v>1411</v>
      </c>
      <c r="F10" s="242" t="s">
        <v>1413</v>
      </c>
      <c r="G10" s="242" t="s">
        <v>1411</v>
      </c>
      <c r="H10" s="242" t="s">
        <v>1413</v>
      </c>
      <c r="I10" s="188" t="s">
        <v>307</v>
      </c>
      <c r="J10" s="242" t="s">
        <v>1411</v>
      </c>
      <c r="K10" s="242" t="s">
        <v>1413</v>
      </c>
      <c r="L10" s="242" t="s">
        <v>1411</v>
      </c>
      <c r="M10" s="242" t="s">
        <v>1413</v>
      </c>
    </row>
    <row r="11" spans="1:13" ht="12.75">
      <c r="A11" s="90"/>
      <c r="B11" s="170"/>
      <c r="C11" s="171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2.75">
      <c r="A12" s="191"/>
      <c r="B12" s="219">
        <v>1020</v>
      </c>
      <c r="C12" s="220" t="s">
        <v>780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1:13" ht="12.75">
      <c r="A13" s="90"/>
      <c r="B13" s="170"/>
      <c r="C13" s="142" t="s">
        <v>309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123" t="s">
        <v>472</v>
      </c>
      <c r="B14" s="170"/>
      <c r="C14" s="130" t="s">
        <v>310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.75">
      <c r="A15" s="90" t="s">
        <v>469</v>
      </c>
      <c r="B15" s="122"/>
      <c r="C15" s="101" t="s">
        <v>310</v>
      </c>
      <c r="D15" s="28"/>
      <c r="E15" s="28"/>
      <c r="F15" s="28"/>
      <c r="G15" s="28"/>
      <c r="H15" s="28"/>
      <c r="I15" s="28">
        <v>5</v>
      </c>
      <c r="J15" s="28"/>
      <c r="K15" s="28">
        <f>I15+J15</f>
        <v>5</v>
      </c>
      <c r="L15" s="28"/>
      <c r="M15" s="28">
        <f>K15+L15</f>
        <v>5</v>
      </c>
    </row>
    <row r="16" spans="1:13" ht="12.75">
      <c r="A16" s="90" t="s">
        <v>481</v>
      </c>
      <c r="B16" s="122"/>
      <c r="C16" s="143" t="s">
        <v>311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.75">
      <c r="A17" s="90" t="s">
        <v>470</v>
      </c>
      <c r="B17" s="170"/>
      <c r="C17" s="101" t="s">
        <v>663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>
      <c r="A18" s="123" t="s">
        <v>471</v>
      </c>
      <c r="B18" s="170"/>
      <c r="C18" s="130" t="s">
        <v>321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2.75">
      <c r="A19" s="90" t="s">
        <v>463</v>
      </c>
      <c r="B19" s="170"/>
      <c r="C19" s="143" t="s">
        <v>322</v>
      </c>
      <c r="D19" s="28">
        <v>4026</v>
      </c>
      <c r="E19" s="33"/>
      <c r="F19" s="28">
        <f>D19+E19</f>
        <v>4026</v>
      </c>
      <c r="G19" s="28"/>
      <c r="H19" s="28">
        <f>F19+G19</f>
        <v>4026</v>
      </c>
      <c r="I19" s="28"/>
      <c r="J19" s="28"/>
      <c r="K19" s="28"/>
      <c r="L19" s="28"/>
      <c r="M19" s="28"/>
    </row>
    <row r="20" spans="1:13" ht="12.75">
      <c r="A20" s="90" t="s">
        <v>464</v>
      </c>
      <c r="B20" s="170"/>
      <c r="C20" s="101" t="s">
        <v>465</v>
      </c>
      <c r="D20" s="28">
        <v>1060</v>
      </c>
      <c r="E20" s="33"/>
      <c r="F20" s="28">
        <f>D20+E20</f>
        <v>1060</v>
      </c>
      <c r="G20" s="28"/>
      <c r="H20" s="28">
        <f>F20+G20</f>
        <v>1060</v>
      </c>
      <c r="I20" s="28"/>
      <c r="J20" s="28"/>
      <c r="K20" s="28"/>
      <c r="L20" s="28"/>
      <c r="M20" s="28"/>
    </row>
    <row r="21" spans="1:13" ht="12.75">
      <c r="A21" s="90" t="s">
        <v>484</v>
      </c>
      <c r="B21" s="170"/>
      <c r="C21" s="143" t="s">
        <v>323</v>
      </c>
      <c r="D21" s="28">
        <v>604</v>
      </c>
      <c r="E21" s="33">
        <v>55</v>
      </c>
      <c r="F21" s="28">
        <f>D21+E21</f>
        <v>659</v>
      </c>
      <c r="G21" s="28"/>
      <c r="H21" s="28">
        <f>F21+G21</f>
        <v>659</v>
      </c>
      <c r="I21" s="28"/>
      <c r="J21" s="28"/>
      <c r="K21" s="28"/>
      <c r="L21" s="28"/>
      <c r="M21" s="28"/>
    </row>
    <row r="22" spans="1:13" ht="12.75">
      <c r="A22" s="90" t="s">
        <v>466</v>
      </c>
      <c r="B22" s="170"/>
      <c r="C22" s="101" t="s">
        <v>467</v>
      </c>
      <c r="D22" s="28">
        <v>435</v>
      </c>
      <c r="E22" s="28"/>
      <c r="F22" s="28">
        <f>D22+E22</f>
        <v>435</v>
      </c>
      <c r="G22" s="28"/>
      <c r="H22" s="28">
        <f>F22+G22</f>
        <v>435</v>
      </c>
      <c r="I22" s="28"/>
      <c r="J22" s="28"/>
      <c r="K22" s="28"/>
      <c r="L22" s="28"/>
      <c r="M22" s="28"/>
    </row>
    <row r="23" spans="1:13" ht="12.75">
      <c r="A23" s="90"/>
      <c r="B23" s="170"/>
      <c r="C23" s="130" t="s">
        <v>347</v>
      </c>
      <c r="D23" s="30">
        <f>SUM(D19:D22)</f>
        <v>6125</v>
      </c>
      <c r="E23" s="30">
        <f>SUM(E19:E22)</f>
        <v>55</v>
      </c>
      <c r="F23" s="30">
        <f>SUM(F19:F22)</f>
        <v>6180</v>
      </c>
      <c r="G23" s="30"/>
      <c r="H23" s="30">
        <f>SUM(H19:H22)</f>
        <v>6180</v>
      </c>
      <c r="I23" s="30">
        <f>SUM(I15:I22)</f>
        <v>5</v>
      </c>
      <c r="J23" s="30">
        <f>SUM(J15:J22)</f>
        <v>0</v>
      </c>
      <c r="K23" s="30">
        <f>SUM(K15:K22)</f>
        <v>5</v>
      </c>
      <c r="L23" s="30"/>
      <c r="M23" s="30">
        <f>SUM(M15:M22)</f>
        <v>5</v>
      </c>
    </row>
    <row r="24" spans="1:13" ht="12.75">
      <c r="A24" s="90"/>
      <c r="B24" s="170"/>
      <c r="C24" s="1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191"/>
      <c r="B25" s="219" t="s">
        <v>746</v>
      </c>
      <c r="C25" s="220" t="s">
        <v>781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13" ht="12.75">
      <c r="A26" s="90"/>
      <c r="B26" s="170"/>
      <c r="C26" s="149" t="s">
        <v>309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.75">
      <c r="A27" s="123" t="s">
        <v>472</v>
      </c>
      <c r="B27" s="170"/>
      <c r="C27" s="130" t="s">
        <v>310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.75">
      <c r="A28" s="90" t="s">
        <v>469</v>
      </c>
      <c r="B28" s="122"/>
      <c r="C28" s="101" t="s">
        <v>310</v>
      </c>
      <c r="D28" s="28"/>
      <c r="E28" s="28"/>
      <c r="F28" s="28"/>
      <c r="G28" s="28"/>
      <c r="H28" s="28"/>
      <c r="I28" s="28">
        <v>1573</v>
      </c>
      <c r="J28" s="28"/>
      <c r="K28" s="28">
        <f>I28+J28</f>
        <v>1573</v>
      </c>
      <c r="L28" s="28"/>
      <c r="M28" s="28">
        <f>K28+L28</f>
        <v>1573</v>
      </c>
    </row>
    <row r="29" spans="1:13" ht="12.75">
      <c r="A29" s="90" t="s">
        <v>481</v>
      </c>
      <c r="B29" s="122"/>
      <c r="C29" s="143" t="s">
        <v>311</v>
      </c>
      <c r="D29" s="28"/>
      <c r="E29" s="28"/>
      <c r="F29" s="28"/>
      <c r="G29" s="28"/>
      <c r="H29" s="28"/>
      <c r="I29" s="28">
        <v>469</v>
      </c>
      <c r="J29" s="28"/>
      <c r="K29" s="28">
        <f>I29+J29</f>
        <v>469</v>
      </c>
      <c r="L29" s="28"/>
      <c r="M29" s="28">
        <f>K29+L29</f>
        <v>469</v>
      </c>
    </row>
    <row r="30" spans="1:13" ht="12.75">
      <c r="A30" s="90" t="s">
        <v>470</v>
      </c>
      <c r="B30" s="170"/>
      <c r="C30" s="101" t="s">
        <v>663</v>
      </c>
      <c r="D30" s="28"/>
      <c r="E30" s="28"/>
      <c r="F30" s="28"/>
      <c r="G30" s="28"/>
      <c r="H30" s="28"/>
      <c r="I30" s="28">
        <v>163</v>
      </c>
      <c r="J30" s="28"/>
      <c r="K30" s="28">
        <f>I30+J30</f>
        <v>163</v>
      </c>
      <c r="L30" s="28"/>
      <c r="M30" s="28">
        <f>K30+L30</f>
        <v>163</v>
      </c>
    </row>
    <row r="31" spans="1:13" ht="12.75">
      <c r="A31" s="123" t="s">
        <v>471</v>
      </c>
      <c r="B31" s="170"/>
      <c r="C31" s="130" t="s">
        <v>321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90" t="s">
        <v>484</v>
      </c>
      <c r="B32" s="170"/>
      <c r="C32" s="143" t="s">
        <v>323</v>
      </c>
      <c r="D32" s="28">
        <v>3105</v>
      </c>
      <c r="E32" s="28"/>
      <c r="F32" s="28">
        <f>D32+E32</f>
        <v>3105</v>
      </c>
      <c r="G32" s="28"/>
      <c r="H32" s="28">
        <f>F32+G32</f>
        <v>3105</v>
      </c>
      <c r="I32" s="28"/>
      <c r="J32" s="28"/>
      <c r="K32" s="28"/>
      <c r="L32" s="28"/>
      <c r="M32" s="28"/>
    </row>
    <row r="33" spans="1:13" ht="12.75">
      <c r="A33" s="90" t="s">
        <v>466</v>
      </c>
      <c r="B33" s="170"/>
      <c r="C33" s="101" t="s">
        <v>467</v>
      </c>
      <c r="D33" s="28">
        <v>1148</v>
      </c>
      <c r="E33" s="28"/>
      <c r="F33" s="28">
        <f>D33+E33</f>
        <v>1148</v>
      </c>
      <c r="G33" s="28"/>
      <c r="H33" s="28">
        <f>F33+G33</f>
        <v>1148</v>
      </c>
      <c r="I33" s="28"/>
      <c r="J33" s="28"/>
      <c r="K33" s="28"/>
      <c r="L33" s="28"/>
      <c r="M33" s="28"/>
    </row>
    <row r="34" spans="1:13" ht="12.75">
      <c r="A34" s="90"/>
      <c r="B34" s="170"/>
      <c r="C34" s="130" t="s">
        <v>347</v>
      </c>
      <c r="D34" s="30">
        <f>SUM(D32:D33)</f>
        <v>4253</v>
      </c>
      <c r="E34" s="30">
        <f>SUM(E32:E33)</f>
        <v>0</v>
      </c>
      <c r="F34" s="30">
        <f>SUM(F32:F33)</f>
        <v>4253</v>
      </c>
      <c r="G34" s="30"/>
      <c r="H34" s="30">
        <f>SUM(H32:H33)</f>
        <v>4253</v>
      </c>
      <c r="I34" s="30">
        <f>SUM(I28:I33)</f>
        <v>2205</v>
      </c>
      <c r="J34" s="30">
        <f>SUM(J28:J33)</f>
        <v>0</v>
      </c>
      <c r="K34" s="30">
        <f>SUM(K28:K33)</f>
        <v>2205</v>
      </c>
      <c r="L34" s="30"/>
      <c r="M34" s="30">
        <f>SUM(M28:M33)</f>
        <v>2205</v>
      </c>
    </row>
    <row r="35" spans="1:13" ht="12.75">
      <c r="A35" s="90"/>
      <c r="B35" s="170"/>
      <c r="C35" s="1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191"/>
      <c r="B36" s="219" t="s">
        <v>746</v>
      </c>
      <c r="C36" s="220" t="s">
        <v>782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ht="12.75">
      <c r="A37" s="90"/>
      <c r="B37" s="170"/>
      <c r="C37" s="142" t="s">
        <v>309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123" t="s">
        <v>472</v>
      </c>
      <c r="B38" s="170"/>
      <c r="C38" s="130" t="s">
        <v>310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.75">
      <c r="A39" s="90" t="s">
        <v>469</v>
      </c>
      <c r="B39" s="122"/>
      <c r="C39" s="101" t="s">
        <v>310</v>
      </c>
      <c r="D39" s="28"/>
      <c r="E39" s="28"/>
      <c r="F39" s="28"/>
      <c r="G39" s="28"/>
      <c r="H39" s="28"/>
      <c r="I39" s="28">
        <v>361</v>
      </c>
      <c r="J39" s="28"/>
      <c r="K39" s="28">
        <f>I39+J39</f>
        <v>361</v>
      </c>
      <c r="L39" s="28"/>
      <c r="M39" s="28">
        <f>K39+L39</f>
        <v>361</v>
      </c>
    </row>
    <row r="40" spans="1:13" ht="12.75">
      <c r="A40" s="90" t="s">
        <v>481</v>
      </c>
      <c r="B40" s="122"/>
      <c r="C40" s="143" t="s">
        <v>311</v>
      </c>
      <c r="D40" s="28"/>
      <c r="E40" s="28"/>
      <c r="F40" s="28"/>
      <c r="G40" s="28"/>
      <c r="H40" s="28"/>
      <c r="I40" s="28">
        <v>98</v>
      </c>
      <c r="J40" s="28"/>
      <c r="K40" s="28">
        <f>I40+J40</f>
        <v>98</v>
      </c>
      <c r="L40" s="28"/>
      <c r="M40" s="28">
        <f>K40+L40</f>
        <v>98</v>
      </c>
    </row>
    <row r="41" spans="1:13" ht="12.75">
      <c r="A41" s="90" t="s">
        <v>470</v>
      </c>
      <c r="B41" s="170"/>
      <c r="C41" s="101" t="s">
        <v>663</v>
      </c>
      <c r="D41" s="28"/>
      <c r="E41" s="28"/>
      <c r="F41" s="28"/>
      <c r="G41" s="28"/>
      <c r="H41" s="28"/>
      <c r="I41" s="28">
        <v>15</v>
      </c>
      <c r="J41" s="28"/>
      <c r="K41" s="28">
        <f>I41+J41</f>
        <v>15</v>
      </c>
      <c r="L41" s="28"/>
      <c r="M41" s="28">
        <f>K41+L41</f>
        <v>15</v>
      </c>
    </row>
    <row r="42" spans="1:13" ht="12.75">
      <c r="A42" s="123" t="s">
        <v>471</v>
      </c>
      <c r="B42" s="170"/>
      <c r="C42" s="130" t="s">
        <v>321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.75">
      <c r="A43" s="90" t="s">
        <v>463</v>
      </c>
      <c r="B43" s="170"/>
      <c r="C43" s="143" t="s">
        <v>322</v>
      </c>
      <c r="D43" s="28">
        <v>2922</v>
      </c>
      <c r="E43" s="28"/>
      <c r="F43" s="28">
        <f>D43+E43</f>
        <v>2922</v>
      </c>
      <c r="G43" s="28"/>
      <c r="H43" s="28">
        <f>F43+G43</f>
        <v>2922</v>
      </c>
      <c r="I43" s="28"/>
      <c r="J43" s="28"/>
      <c r="K43" s="28"/>
      <c r="L43" s="28"/>
      <c r="M43" s="28"/>
    </row>
    <row r="44" spans="1:13" ht="12.75">
      <c r="A44" s="90" t="s">
        <v>464</v>
      </c>
      <c r="B44" s="170"/>
      <c r="C44" s="101" t="s">
        <v>465</v>
      </c>
      <c r="D44" s="28">
        <v>789</v>
      </c>
      <c r="E44" s="28"/>
      <c r="F44" s="28">
        <f>D44+E44</f>
        <v>789</v>
      </c>
      <c r="G44" s="28"/>
      <c r="H44" s="28">
        <f>F44+G44</f>
        <v>789</v>
      </c>
      <c r="I44" s="28"/>
      <c r="J44" s="28"/>
      <c r="K44" s="28"/>
      <c r="L44" s="28"/>
      <c r="M44" s="28"/>
    </row>
    <row r="45" spans="1:13" ht="12.75">
      <c r="A45" s="90" t="s">
        <v>484</v>
      </c>
      <c r="B45" s="170"/>
      <c r="C45" s="143" t="s">
        <v>323</v>
      </c>
      <c r="D45" s="28">
        <v>10</v>
      </c>
      <c r="E45" s="28"/>
      <c r="F45" s="28">
        <f>D45+E45</f>
        <v>10</v>
      </c>
      <c r="G45" s="28"/>
      <c r="H45" s="28">
        <f>F45+G45</f>
        <v>10</v>
      </c>
      <c r="I45" s="28"/>
      <c r="J45" s="28"/>
      <c r="K45" s="28"/>
      <c r="L45" s="28"/>
      <c r="M45" s="28"/>
    </row>
    <row r="46" spans="1:13" ht="12.75">
      <c r="A46" s="90" t="s">
        <v>466</v>
      </c>
      <c r="B46" s="170"/>
      <c r="C46" s="101" t="s">
        <v>467</v>
      </c>
      <c r="D46" s="28">
        <v>3</v>
      </c>
      <c r="E46" s="28"/>
      <c r="F46" s="28">
        <f>D46+E46</f>
        <v>3</v>
      </c>
      <c r="G46" s="28"/>
      <c r="H46" s="28">
        <f>F46+G46</f>
        <v>3</v>
      </c>
      <c r="I46" s="28"/>
      <c r="J46" s="28"/>
      <c r="K46" s="28"/>
      <c r="L46" s="28"/>
      <c r="M46" s="28"/>
    </row>
    <row r="47" spans="1:13" ht="12.75">
      <c r="A47" s="90"/>
      <c r="B47" s="170"/>
      <c r="C47" s="130" t="s">
        <v>347</v>
      </c>
      <c r="D47" s="30">
        <f>SUM(D43:D46)</f>
        <v>3724</v>
      </c>
      <c r="E47" s="30">
        <f>SUM(E43:E46)</f>
        <v>0</v>
      </c>
      <c r="F47" s="30">
        <f>SUM(F43:F46)</f>
        <v>3724</v>
      </c>
      <c r="G47" s="30"/>
      <c r="H47" s="30">
        <f>SUM(H43:H46)</f>
        <v>3724</v>
      </c>
      <c r="I47" s="30">
        <f>SUM(I39:I46)</f>
        <v>474</v>
      </c>
      <c r="J47" s="30">
        <f>SUM(J39:J46)</f>
        <v>0</v>
      </c>
      <c r="K47" s="30">
        <f>SUM(K39:K46)</f>
        <v>474</v>
      </c>
      <c r="L47" s="30"/>
      <c r="M47" s="30">
        <f>SUM(M39:M46)</f>
        <v>474</v>
      </c>
    </row>
    <row r="48" spans="1:13" ht="12.75">
      <c r="A48" s="90"/>
      <c r="B48" s="170"/>
      <c r="C48" s="1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2.75">
      <c r="A49" s="191"/>
      <c r="B49" s="219" t="s">
        <v>746</v>
      </c>
      <c r="C49" s="220" t="s">
        <v>783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</row>
    <row r="50" spans="1:13" ht="12.75">
      <c r="A50" s="90"/>
      <c r="B50" s="170"/>
      <c r="C50" s="142" t="s">
        <v>309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.75">
      <c r="A51" s="123" t="s">
        <v>471</v>
      </c>
      <c r="B51" s="170"/>
      <c r="C51" s="130" t="s">
        <v>321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.75">
      <c r="A52" s="90" t="s">
        <v>463</v>
      </c>
      <c r="B52" s="170"/>
      <c r="C52" s="143" t="s">
        <v>322</v>
      </c>
      <c r="D52" s="28">
        <v>1472</v>
      </c>
      <c r="E52" s="28"/>
      <c r="F52" s="28">
        <f>D52+E52</f>
        <v>1472</v>
      </c>
      <c r="G52" s="28"/>
      <c r="H52" s="28">
        <f>F52+G52</f>
        <v>1472</v>
      </c>
      <c r="I52" s="28"/>
      <c r="J52" s="28"/>
      <c r="K52" s="28"/>
      <c r="L52" s="28"/>
      <c r="M52" s="28"/>
    </row>
    <row r="53" spans="1:13" ht="12.75">
      <c r="A53" s="90" t="s">
        <v>464</v>
      </c>
      <c r="B53" s="170"/>
      <c r="C53" s="101" t="s">
        <v>465</v>
      </c>
      <c r="D53" s="28">
        <v>397</v>
      </c>
      <c r="E53" s="28"/>
      <c r="F53" s="28">
        <f>D53+E53</f>
        <v>397</v>
      </c>
      <c r="G53" s="28"/>
      <c r="H53" s="28">
        <f>F53+G53</f>
        <v>397</v>
      </c>
      <c r="I53" s="28"/>
      <c r="J53" s="28"/>
      <c r="K53" s="28"/>
      <c r="L53" s="28"/>
      <c r="M53" s="28"/>
    </row>
    <row r="54" spans="1:13" ht="12.75">
      <c r="A54" s="90" t="s">
        <v>484</v>
      </c>
      <c r="B54" s="170"/>
      <c r="C54" s="143" t="s">
        <v>323</v>
      </c>
      <c r="D54" s="28">
        <v>792</v>
      </c>
      <c r="E54" s="28"/>
      <c r="F54" s="28">
        <f>D54+E54</f>
        <v>792</v>
      </c>
      <c r="G54" s="28"/>
      <c r="H54" s="28">
        <f>F54+G54</f>
        <v>792</v>
      </c>
      <c r="I54" s="28"/>
      <c r="J54" s="28"/>
      <c r="K54" s="28"/>
      <c r="L54" s="28"/>
      <c r="M54" s="28"/>
    </row>
    <row r="55" spans="1:13" ht="12.75">
      <c r="A55" s="90" t="s">
        <v>466</v>
      </c>
      <c r="B55" s="170"/>
      <c r="C55" s="101" t="s">
        <v>467</v>
      </c>
      <c r="D55" s="28">
        <v>83</v>
      </c>
      <c r="E55" s="28"/>
      <c r="F55" s="28">
        <f>D55+E55</f>
        <v>83</v>
      </c>
      <c r="G55" s="28"/>
      <c r="H55" s="28">
        <f>F55+G55</f>
        <v>83</v>
      </c>
      <c r="I55" s="28"/>
      <c r="J55" s="28"/>
      <c r="K55" s="28"/>
      <c r="L55" s="28"/>
      <c r="M55" s="28"/>
    </row>
    <row r="56" spans="1:13" ht="12.75">
      <c r="A56" s="90"/>
      <c r="B56" s="170"/>
      <c r="C56" s="130" t="s">
        <v>347</v>
      </c>
      <c r="D56" s="30">
        <f aca="true" t="shared" si="0" ref="D56:K56">SUM(D52:D55)</f>
        <v>2744</v>
      </c>
      <c r="E56" s="30">
        <f t="shared" si="0"/>
        <v>0</v>
      </c>
      <c r="F56" s="30">
        <f t="shared" si="0"/>
        <v>2744</v>
      </c>
      <c r="G56" s="30"/>
      <c r="H56" s="30">
        <f>SUM(H52:H55)</f>
        <v>2744</v>
      </c>
      <c r="I56" s="30">
        <f t="shared" si="0"/>
        <v>0</v>
      </c>
      <c r="J56" s="30">
        <f t="shared" si="0"/>
        <v>0</v>
      </c>
      <c r="K56" s="30">
        <f t="shared" si="0"/>
        <v>0</v>
      </c>
      <c r="L56" s="30"/>
      <c r="M56" s="30">
        <f>SUM(M52:M55)</f>
        <v>0</v>
      </c>
    </row>
    <row r="57" spans="1:13" ht="12.75">
      <c r="A57" s="90"/>
      <c r="B57" s="170"/>
      <c r="C57" s="130"/>
      <c r="D57" s="30"/>
      <c r="E57" s="30"/>
      <c r="F57" s="30"/>
      <c r="G57" s="30"/>
      <c r="H57" s="30"/>
      <c r="I57" s="28"/>
      <c r="J57" s="28"/>
      <c r="K57" s="28"/>
      <c r="L57" s="28"/>
      <c r="M57" s="28"/>
    </row>
    <row r="58" spans="1:13" ht="12.75">
      <c r="A58" s="191"/>
      <c r="B58" s="219" t="s">
        <v>724</v>
      </c>
      <c r="C58" s="220" t="s">
        <v>714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</row>
    <row r="59" spans="1:13" ht="12.75">
      <c r="A59" s="123" t="s">
        <v>472</v>
      </c>
      <c r="B59" s="122"/>
      <c r="C59" s="130" t="s">
        <v>310</v>
      </c>
      <c r="D59" s="30"/>
      <c r="E59" s="30"/>
      <c r="F59" s="30"/>
      <c r="G59" s="30"/>
      <c r="H59" s="30"/>
      <c r="I59" s="28"/>
      <c r="J59" s="28"/>
      <c r="K59" s="28"/>
      <c r="L59" s="28"/>
      <c r="M59" s="28"/>
    </row>
    <row r="60" spans="1:13" ht="12.75">
      <c r="A60" s="90" t="s">
        <v>578</v>
      </c>
      <c r="B60" s="122"/>
      <c r="C60" s="148" t="s">
        <v>310</v>
      </c>
      <c r="D60" s="30"/>
      <c r="E60" s="30"/>
      <c r="F60" s="30"/>
      <c r="G60" s="30"/>
      <c r="H60" s="30"/>
      <c r="I60" s="28">
        <v>340</v>
      </c>
      <c r="J60" s="28"/>
      <c r="K60" s="28">
        <f>I60+J60</f>
        <v>340</v>
      </c>
      <c r="L60" s="28"/>
      <c r="M60" s="28">
        <f>K60+L60</f>
        <v>340</v>
      </c>
    </row>
    <row r="61" spans="1:13" ht="12.75">
      <c r="A61" s="90" t="s">
        <v>481</v>
      </c>
      <c r="B61" s="122"/>
      <c r="C61" s="148" t="s">
        <v>311</v>
      </c>
      <c r="D61" s="30"/>
      <c r="E61" s="30"/>
      <c r="F61" s="30"/>
      <c r="G61" s="30"/>
      <c r="H61" s="30"/>
      <c r="I61" s="28"/>
      <c r="J61" s="28"/>
      <c r="K61" s="28"/>
      <c r="L61" s="28"/>
      <c r="M61" s="28"/>
    </row>
    <row r="62" spans="1:13" ht="12.75">
      <c r="A62" s="90"/>
      <c r="B62" s="122"/>
      <c r="C62" s="130" t="s">
        <v>347</v>
      </c>
      <c r="D62" s="30"/>
      <c r="E62" s="30"/>
      <c r="F62" s="30"/>
      <c r="G62" s="30"/>
      <c r="H62" s="30"/>
      <c r="I62" s="30">
        <f>SUM(I60:I61)</f>
        <v>340</v>
      </c>
      <c r="J62" s="30">
        <f>SUM(J60:J61)</f>
        <v>0</v>
      </c>
      <c r="K62" s="30">
        <f>SUM(K60:K61)</f>
        <v>340</v>
      </c>
      <c r="L62" s="30"/>
      <c r="M62" s="30">
        <f>SUM(M60:M61)</f>
        <v>340</v>
      </c>
    </row>
    <row r="63" spans="1:13" ht="12.75">
      <c r="A63" s="90"/>
      <c r="B63" s="170"/>
      <c r="C63" s="130"/>
      <c r="D63" s="30"/>
      <c r="E63" s="30"/>
      <c r="F63" s="30"/>
      <c r="G63" s="30"/>
      <c r="H63" s="30"/>
      <c r="I63" s="28"/>
      <c r="J63" s="28"/>
      <c r="K63" s="28"/>
      <c r="L63" s="28"/>
      <c r="M63" s="28"/>
    </row>
    <row r="64" spans="1:13" ht="12.75">
      <c r="A64" s="191"/>
      <c r="B64" s="219" t="s">
        <v>732</v>
      </c>
      <c r="C64" s="220" t="s">
        <v>735</v>
      </c>
      <c r="D64" s="193"/>
      <c r="E64" s="193"/>
      <c r="F64" s="193"/>
      <c r="G64" s="193"/>
      <c r="H64" s="193"/>
      <c r="I64" s="193"/>
      <c r="J64" s="193"/>
      <c r="K64" s="193"/>
      <c r="L64" s="193"/>
      <c r="M64" s="193"/>
    </row>
    <row r="65" spans="1:13" ht="12.75">
      <c r="A65" s="90"/>
      <c r="B65" s="170"/>
      <c r="C65" s="142" t="s">
        <v>309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123" t="s">
        <v>472</v>
      </c>
      <c r="B66" s="170"/>
      <c r="C66" s="130" t="s">
        <v>633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23.25" customHeight="1">
      <c r="A67" s="90" t="s">
        <v>485</v>
      </c>
      <c r="B67" s="170"/>
      <c r="C67" s="131" t="s">
        <v>792</v>
      </c>
      <c r="D67" s="28"/>
      <c r="E67" s="28"/>
      <c r="F67" s="28"/>
      <c r="G67" s="28"/>
      <c r="H67" s="28"/>
      <c r="I67" s="28">
        <v>13822</v>
      </c>
      <c r="J67" s="33"/>
      <c r="K67" s="28">
        <f>I67+J67</f>
        <v>13822</v>
      </c>
      <c r="L67" s="33"/>
      <c r="M67" s="28">
        <f>K67+L67</f>
        <v>13822</v>
      </c>
    </row>
    <row r="68" spans="1:13" ht="15" customHeight="1">
      <c r="A68" s="123" t="s">
        <v>472</v>
      </c>
      <c r="B68" s="170"/>
      <c r="C68" s="172" t="s">
        <v>588</v>
      </c>
      <c r="D68" s="28"/>
      <c r="E68" s="28"/>
      <c r="F68" s="28"/>
      <c r="G68" s="28"/>
      <c r="H68" s="28"/>
      <c r="I68" s="28"/>
      <c r="J68" s="33"/>
      <c r="K68" s="28">
        <f>I68+J68</f>
        <v>0</v>
      </c>
      <c r="L68" s="33"/>
      <c r="M68" s="28">
        <f>K68+L68</f>
        <v>0</v>
      </c>
    </row>
    <row r="69" spans="1:13" ht="21.75" customHeight="1">
      <c r="A69" s="90" t="s">
        <v>468</v>
      </c>
      <c r="B69" s="170"/>
      <c r="C69" s="131" t="s">
        <v>354</v>
      </c>
      <c r="D69" s="28"/>
      <c r="E69" s="28"/>
      <c r="F69" s="28"/>
      <c r="G69" s="28"/>
      <c r="H69" s="28"/>
      <c r="I69" s="28"/>
      <c r="J69" s="33">
        <v>55</v>
      </c>
      <c r="K69" s="28">
        <f>I69+J69</f>
        <v>55</v>
      </c>
      <c r="L69" s="33"/>
      <c r="M69" s="28">
        <f>K69+L69</f>
        <v>55</v>
      </c>
    </row>
    <row r="70" spans="1:13" ht="12.75">
      <c r="A70" s="90"/>
      <c r="B70" s="170"/>
      <c r="C70" s="130" t="s">
        <v>347</v>
      </c>
      <c r="D70" s="30">
        <f>SUM(D69)</f>
        <v>0</v>
      </c>
      <c r="E70" s="30">
        <f>SUM(E69)</f>
        <v>0</v>
      </c>
      <c r="F70" s="30">
        <f>SUM(F69)</f>
        <v>0</v>
      </c>
      <c r="G70" s="30"/>
      <c r="H70" s="30">
        <f>SUM(H69)</f>
        <v>0</v>
      </c>
      <c r="I70" s="30">
        <f>SUM(I67:I69)</f>
        <v>13822</v>
      </c>
      <c r="J70" s="30">
        <f>SUM(J67:J69)</f>
        <v>55</v>
      </c>
      <c r="K70" s="30">
        <f>SUM(K67:K69)</f>
        <v>13877</v>
      </c>
      <c r="L70" s="30"/>
      <c r="M70" s="30">
        <f>SUM(M67:M69)</f>
        <v>13877</v>
      </c>
    </row>
    <row r="71" spans="1:13" ht="12.75">
      <c r="A71" s="90"/>
      <c r="B71" s="170"/>
      <c r="C71" s="173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90"/>
      <c r="B72" s="170"/>
      <c r="C72" s="130" t="s">
        <v>352</v>
      </c>
      <c r="D72" s="30">
        <f>SUM(D23+D34+D47+D56+D70)</f>
        <v>16846</v>
      </c>
      <c r="E72" s="30">
        <f>SUM(E23+E34+E47+E56+E70)</f>
        <v>55</v>
      </c>
      <c r="F72" s="30">
        <f>SUM(F23+F34+F47+F56+F70)</f>
        <v>16901</v>
      </c>
      <c r="G72" s="30"/>
      <c r="H72" s="30">
        <f>SUM(H23+H34+H47+H56+H70)</f>
        <v>16901</v>
      </c>
      <c r="I72" s="30"/>
      <c r="J72" s="30"/>
      <c r="K72" s="30"/>
      <c r="L72" s="30"/>
      <c r="M72" s="30"/>
    </row>
    <row r="73" spans="1:13" ht="12.75">
      <c r="A73" s="90"/>
      <c r="B73" s="170"/>
      <c r="C73" s="130" t="s">
        <v>353</v>
      </c>
      <c r="D73" s="30"/>
      <c r="E73" s="30"/>
      <c r="F73" s="30"/>
      <c r="G73" s="30"/>
      <c r="H73" s="30"/>
      <c r="I73" s="30">
        <f>SUM(I23+I34+I47+I62+I70)</f>
        <v>16846</v>
      </c>
      <c r="J73" s="30">
        <f>SUM(J23+J34+J47+J62+J70)</f>
        <v>55</v>
      </c>
      <c r="K73" s="30">
        <f>SUM(K23+K34+K47+K62+K70)</f>
        <v>16901</v>
      </c>
      <c r="L73" s="30"/>
      <c r="M73" s="30">
        <f>SUM(M23+M34+M47+M62+M70)</f>
        <v>16901</v>
      </c>
    </row>
    <row r="74" spans="1:13" ht="12.75">
      <c r="A74" s="90"/>
      <c r="B74" s="170"/>
      <c r="C74" s="130" t="s">
        <v>355</v>
      </c>
      <c r="D74" s="30">
        <v>5</v>
      </c>
      <c r="E74" s="30"/>
      <c r="F74" s="30"/>
      <c r="G74" s="30"/>
      <c r="H74" s="30"/>
      <c r="I74" s="30"/>
      <c r="J74" s="30"/>
      <c r="K74" s="30"/>
      <c r="L74" s="30"/>
      <c r="M74" s="30"/>
    </row>
    <row r="75" spans="3:13" ht="12.75">
      <c r="C75" s="26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ht="22.5" customHeight="1">
      <c r="A76" s="196" t="s">
        <v>693</v>
      </c>
    </row>
    <row r="77" spans="1:13" ht="22.5">
      <c r="A77" s="90"/>
      <c r="B77" s="170"/>
      <c r="C77" s="123" t="s">
        <v>438</v>
      </c>
      <c r="D77" s="188" t="s">
        <v>307</v>
      </c>
      <c r="E77" s="188" t="s">
        <v>1411</v>
      </c>
      <c r="F77" s="188" t="s">
        <v>1413</v>
      </c>
      <c r="G77" s="188"/>
      <c r="H77" s="188" t="s">
        <v>1413</v>
      </c>
      <c r="I77" s="188" t="s">
        <v>307</v>
      </c>
      <c r="J77" s="188" t="s">
        <v>1411</v>
      </c>
      <c r="K77" s="188" t="s">
        <v>1413</v>
      </c>
      <c r="L77" s="242" t="s">
        <v>1411</v>
      </c>
      <c r="M77" s="188" t="s">
        <v>1413</v>
      </c>
    </row>
    <row r="78" spans="1:13" ht="12.75">
      <c r="A78" s="90" t="s">
        <v>480</v>
      </c>
      <c r="B78" s="170"/>
      <c r="C78" s="137" t="s">
        <v>441</v>
      </c>
      <c r="D78" s="28">
        <f aca="true" t="shared" si="1" ref="D78:F79">SUM(D19+D43+D52)</f>
        <v>8420</v>
      </c>
      <c r="E78" s="28">
        <f t="shared" si="1"/>
        <v>0</v>
      </c>
      <c r="F78" s="28">
        <f t="shared" si="1"/>
        <v>8420</v>
      </c>
      <c r="G78" s="28"/>
      <c r="H78" s="28">
        <f>SUM(H19+H43+H52)</f>
        <v>8420</v>
      </c>
      <c r="I78" s="28"/>
      <c r="J78" s="28"/>
      <c r="K78" s="28"/>
      <c r="L78" s="28"/>
      <c r="M78" s="28"/>
    </row>
    <row r="79" spans="1:13" ht="12.75">
      <c r="A79" s="90" t="s">
        <v>464</v>
      </c>
      <c r="B79" s="170"/>
      <c r="C79" s="101" t="s">
        <v>465</v>
      </c>
      <c r="D79" s="28">
        <f t="shared" si="1"/>
        <v>2246</v>
      </c>
      <c r="E79" s="28">
        <f t="shared" si="1"/>
        <v>0</v>
      </c>
      <c r="F79" s="28">
        <f t="shared" si="1"/>
        <v>2246</v>
      </c>
      <c r="G79" s="28"/>
      <c r="H79" s="28">
        <f>SUM(H20+H44+H53)</f>
        <v>2246</v>
      </c>
      <c r="I79" s="28"/>
      <c r="J79" s="28"/>
      <c r="K79" s="28"/>
      <c r="L79" s="28"/>
      <c r="M79" s="28"/>
    </row>
    <row r="80" spans="1:13" ht="12.75">
      <c r="A80" s="90" t="s">
        <v>484</v>
      </c>
      <c r="B80" s="170"/>
      <c r="C80" s="143" t="s">
        <v>323</v>
      </c>
      <c r="D80" s="28">
        <f aca="true" t="shared" si="2" ref="D80:F81">SUM(D21+D32+D45+D54)</f>
        <v>4511</v>
      </c>
      <c r="E80" s="28">
        <f t="shared" si="2"/>
        <v>55</v>
      </c>
      <c r="F80" s="28">
        <f t="shared" si="2"/>
        <v>4566</v>
      </c>
      <c r="G80" s="28"/>
      <c r="H80" s="28">
        <f>SUM(H21+H32+H45+H54)</f>
        <v>4566</v>
      </c>
      <c r="I80" s="28"/>
      <c r="J80" s="28"/>
      <c r="K80" s="28"/>
      <c r="L80" s="28"/>
      <c r="M80" s="28"/>
    </row>
    <row r="81" spans="1:13" ht="12.75">
      <c r="A81" s="90" t="s">
        <v>466</v>
      </c>
      <c r="B81" s="170"/>
      <c r="C81" s="101" t="s">
        <v>467</v>
      </c>
      <c r="D81" s="28">
        <f t="shared" si="2"/>
        <v>1669</v>
      </c>
      <c r="E81" s="28">
        <f t="shared" si="2"/>
        <v>0</v>
      </c>
      <c r="F81" s="28">
        <f t="shared" si="2"/>
        <v>1669</v>
      </c>
      <c r="G81" s="28"/>
      <c r="H81" s="28">
        <f>SUM(H22+H33+H46+H55)</f>
        <v>1669</v>
      </c>
      <c r="I81" s="28"/>
      <c r="J81" s="28"/>
      <c r="K81" s="28"/>
      <c r="L81" s="28"/>
      <c r="M81" s="28"/>
    </row>
    <row r="82" spans="1:13" ht="12.75">
      <c r="A82" s="90"/>
      <c r="B82" s="170"/>
      <c r="C82" s="136" t="s">
        <v>439</v>
      </c>
      <c r="D82" s="30">
        <f>SUM(D78:D81)</f>
        <v>16846</v>
      </c>
      <c r="E82" s="30">
        <f>SUM(E78:E81)</f>
        <v>55</v>
      </c>
      <c r="F82" s="30">
        <f>SUM(F78:F81)</f>
        <v>16901</v>
      </c>
      <c r="G82" s="30"/>
      <c r="H82" s="30">
        <f>SUM(H78:H81)</f>
        <v>16901</v>
      </c>
      <c r="I82" s="32"/>
      <c r="J82" s="32"/>
      <c r="K82" s="32"/>
      <c r="L82" s="32"/>
      <c r="M82" s="32"/>
    </row>
    <row r="83" spans="1:13" ht="12.75">
      <c r="A83" s="90"/>
      <c r="B83" s="170"/>
      <c r="C83" s="123" t="s">
        <v>440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90" t="s">
        <v>470</v>
      </c>
      <c r="B84" s="170"/>
      <c r="C84" s="90" t="s">
        <v>663</v>
      </c>
      <c r="D84" s="28"/>
      <c r="E84" s="28"/>
      <c r="F84" s="28"/>
      <c r="G84" s="28"/>
      <c r="H84" s="28"/>
      <c r="I84" s="28">
        <f>SUM(I30+I41)</f>
        <v>178</v>
      </c>
      <c r="J84" s="28">
        <f>SUM(J30+J41)</f>
        <v>0</v>
      </c>
      <c r="K84" s="28">
        <f>SUM(K30+K41)</f>
        <v>178</v>
      </c>
      <c r="L84" s="28"/>
      <c r="M84" s="28">
        <f>SUM(M30+M41)</f>
        <v>178</v>
      </c>
    </row>
    <row r="85" spans="1:13" ht="12.75">
      <c r="A85" s="90" t="s">
        <v>793</v>
      </c>
      <c r="B85" s="170"/>
      <c r="C85" s="90" t="s">
        <v>310</v>
      </c>
      <c r="D85" s="28"/>
      <c r="E85" s="28"/>
      <c r="F85" s="28"/>
      <c r="G85" s="28"/>
      <c r="H85" s="28"/>
      <c r="I85" s="28">
        <f>SUM(I15+I16+I28+I29+I39+I40+I60+I61)</f>
        <v>2846</v>
      </c>
      <c r="J85" s="28">
        <f>SUM(J15+J16+J28+J29+J39+J40+J60+J61)</f>
        <v>0</v>
      </c>
      <c r="K85" s="28">
        <f>SUM(K15+K16+K28+K29+K39+K40+K60+K61)</f>
        <v>2846</v>
      </c>
      <c r="L85" s="28"/>
      <c r="M85" s="28">
        <f>SUM(M15+M16+M28+M29+M39+M40+M60+M61)</f>
        <v>2846</v>
      </c>
    </row>
    <row r="86" spans="1:13" ht="12.75">
      <c r="A86" s="90" t="s">
        <v>468</v>
      </c>
      <c r="B86" s="170"/>
      <c r="C86" s="90" t="s">
        <v>588</v>
      </c>
      <c r="D86" s="28"/>
      <c r="E86" s="28"/>
      <c r="F86" s="28"/>
      <c r="G86" s="28"/>
      <c r="H86" s="28"/>
      <c r="I86" s="28">
        <f>SUM(I69)</f>
        <v>0</v>
      </c>
      <c r="J86" s="28">
        <f>SUM(J69)</f>
        <v>55</v>
      </c>
      <c r="K86" s="28">
        <f>SUM(K69)</f>
        <v>55</v>
      </c>
      <c r="L86" s="28"/>
      <c r="M86" s="28">
        <f>SUM(M69)</f>
        <v>55</v>
      </c>
    </row>
    <row r="87" spans="1:13" ht="12.75">
      <c r="A87" s="90" t="s">
        <v>485</v>
      </c>
      <c r="B87" s="170"/>
      <c r="C87" s="90" t="s">
        <v>634</v>
      </c>
      <c r="D87" s="28"/>
      <c r="E87" s="28"/>
      <c r="F87" s="28"/>
      <c r="G87" s="28"/>
      <c r="H87" s="28"/>
      <c r="I87" s="28">
        <f>SUM(I67)</f>
        <v>13822</v>
      </c>
      <c r="J87" s="28">
        <f>SUM(J67)</f>
        <v>0</v>
      </c>
      <c r="K87" s="28">
        <f>SUM(K67)</f>
        <v>13822</v>
      </c>
      <c r="L87" s="28"/>
      <c r="M87" s="28">
        <f>SUM(M67)</f>
        <v>13822</v>
      </c>
    </row>
    <row r="88" spans="1:13" ht="12.75">
      <c r="A88" s="90"/>
      <c r="B88" s="170"/>
      <c r="C88" s="123" t="s">
        <v>443</v>
      </c>
      <c r="D88" s="30"/>
      <c r="E88" s="30"/>
      <c r="F88" s="30"/>
      <c r="G88" s="30"/>
      <c r="H88" s="30"/>
      <c r="I88" s="30">
        <f>SUM(I84:I87)</f>
        <v>16846</v>
      </c>
      <c r="J88" s="34">
        <f>SUM(J84:J87)</f>
        <v>55</v>
      </c>
      <c r="K88" s="30">
        <f>SUM(K84:K87)</f>
        <v>16901</v>
      </c>
      <c r="L88" s="34"/>
      <c r="M88" s="30">
        <f>SUM(M84:M87)</f>
        <v>16901</v>
      </c>
    </row>
  </sheetData>
  <sheetProtection/>
  <mergeCells count="7">
    <mergeCell ref="A6:K6"/>
    <mergeCell ref="A7:K7"/>
    <mergeCell ref="A9:A10"/>
    <mergeCell ref="C9:C10"/>
    <mergeCell ref="B9:B10"/>
    <mergeCell ref="I9:M9"/>
    <mergeCell ref="D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C1">
      <pane ySplit="6" topLeftCell="A79" activePane="bottomLeft" state="frozen"/>
      <selection pane="topLeft" activeCell="B44" sqref="B44"/>
      <selection pane="bottomLeft" activeCell="B44" sqref="B44"/>
    </sheetView>
  </sheetViews>
  <sheetFormatPr defaultColWidth="9.140625" defaultRowHeight="12.75"/>
  <cols>
    <col min="1" max="1" width="8.57421875" style="74" customWidth="1"/>
    <col min="2" max="2" width="6.7109375" style="120" customWidth="1"/>
    <col min="3" max="3" width="35.57421875" style="1" customWidth="1"/>
    <col min="4" max="4" width="10.00390625" style="3" customWidth="1"/>
    <col min="5" max="5" width="10.00390625" style="3" hidden="1" customWidth="1"/>
    <col min="6" max="6" width="10.00390625" style="3" customWidth="1"/>
    <col min="7" max="7" width="9.140625" style="3" customWidth="1"/>
    <col min="8" max="8" width="10.140625" style="3" customWidth="1"/>
    <col min="9" max="9" width="8.57421875" style="3" customWidth="1"/>
    <col min="10" max="10" width="8.57421875" style="3" hidden="1" customWidth="1"/>
    <col min="11" max="11" width="8.57421875" style="3" customWidth="1"/>
    <col min="12" max="12" width="8.421875" style="3" customWidth="1"/>
    <col min="13" max="13" width="12.8515625" style="3" customWidth="1"/>
  </cols>
  <sheetData>
    <row r="1" spans="3:13" ht="12.75">
      <c r="C1"/>
      <c r="I1" s="93"/>
      <c r="J1" s="93"/>
      <c r="K1" s="93"/>
      <c r="L1" s="93"/>
      <c r="M1" s="93" t="s">
        <v>561</v>
      </c>
    </row>
    <row r="2" spans="1:13" ht="12.75">
      <c r="A2" s="273" t="s">
        <v>344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47" t="s">
        <v>1415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3:13" ht="12.75">
      <c r="C4" s="45"/>
      <c r="K4" s="190"/>
      <c r="M4" s="190" t="s">
        <v>462</v>
      </c>
    </row>
    <row r="5" spans="1:13" ht="12.75" customHeight="1">
      <c r="A5" s="277" t="s">
        <v>451</v>
      </c>
      <c r="B5" s="271" t="s">
        <v>721</v>
      </c>
      <c r="C5" s="275" t="s">
        <v>461</v>
      </c>
      <c r="D5" s="254" t="s">
        <v>305</v>
      </c>
      <c r="E5" s="255"/>
      <c r="F5" s="256"/>
      <c r="G5" s="241"/>
      <c r="H5" s="241"/>
      <c r="I5" s="253" t="s">
        <v>306</v>
      </c>
      <c r="J5" s="253"/>
      <c r="K5" s="253"/>
      <c r="L5" s="253"/>
      <c r="M5" s="253"/>
    </row>
    <row r="6" spans="1:13" ht="22.5">
      <c r="A6" s="278"/>
      <c r="B6" s="272"/>
      <c r="C6" s="276"/>
      <c r="D6" s="188" t="s">
        <v>307</v>
      </c>
      <c r="E6" s="242" t="s">
        <v>1411</v>
      </c>
      <c r="F6" s="242" t="s">
        <v>1413</v>
      </c>
      <c r="G6" s="242" t="s">
        <v>1411</v>
      </c>
      <c r="H6" s="242" t="s">
        <v>1413</v>
      </c>
      <c r="I6" s="188" t="s">
        <v>307</v>
      </c>
      <c r="J6" s="188" t="s">
        <v>1411</v>
      </c>
      <c r="K6" s="188" t="s">
        <v>1412</v>
      </c>
      <c r="L6" s="242" t="s">
        <v>1411</v>
      </c>
      <c r="M6" s="188" t="s">
        <v>1412</v>
      </c>
    </row>
    <row r="7" spans="1:13" ht="12.75">
      <c r="A7" s="90"/>
      <c r="B7" s="122"/>
      <c r="C7" s="16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>
      <c r="A8" s="191"/>
      <c r="B8" s="192" t="s">
        <v>770</v>
      </c>
      <c r="C8" s="195" t="s">
        <v>769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12.75">
      <c r="A9" s="90"/>
      <c r="B9" s="122"/>
      <c r="C9" s="142" t="s">
        <v>309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>
      <c r="A10" s="123" t="s">
        <v>472</v>
      </c>
      <c r="B10" s="122"/>
      <c r="C10" s="130" t="s">
        <v>310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.75">
      <c r="A11" s="90" t="s">
        <v>470</v>
      </c>
      <c r="B11" s="122"/>
      <c r="C11" s="101" t="s">
        <v>310</v>
      </c>
      <c r="D11" s="28"/>
      <c r="E11" s="28"/>
      <c r="F11" s="28"/>
      <c r="G11" s="28"/>
      <c r="H11" s="28"/>
      <c r="I11" s="28">
        <v>1174</v>
      </c>
      <c r="J11" s="28"/>
      <c r="K11" s="28">
        <f>I11+J11</f>
        <v>1174</v>
      </c>
      <c r="L11" s="28"/>
      <c r="M11" s="28">
        <f>K11+L11</f>
        <v>1174</v>
      </c>
    </row>
    <row r="12" spans="1:13" ht="12.75">
      <c r="A12" s="90" t="s">
        <v>481</v>
      </c>
      <c r="B12" s="122"/>
      <c r="C12" s="143" t="s">
        <v>311</v>
      </c>
      <c r="D12" s="28"/>
      <c r="E12" s="28"/>
      <c r="F12" s="28"/>
      <c r="G12" s="28"/>
      <c r="H12" s="28"/>
      <c r="I12" s="28">
        <v>317</v>
      </c>
      <c r="J12" s="28"/>
      <c r="K12" s="28">
        <f>I12+J12</f>
        <v>317</v>
      </c>
      <c r="L12" s="28"/>
      <c r="M12" s="28">
        <f>K12+L12</f>
        <v>317</v>
      </c>
    </row>
    <row r="13" spans="1:13" ht="12.75">
      <c r="A13" s="123" t="s">
        <v>471</v>
      </c>
      <c r="B13" s="122"/>
      <c r="C13" s="130" t="s">
        <v>321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90" t="s">
        <v>463</v>
      </c>
      <c r="B14" s="122"/>
      <c r="C14" s="143" t="s">
        <v>322</v>
      </c>
      <c r="D14" s="28">
        <v>6403</v>
      </c>
      <c r="E14" s="28"/>
      <c r="F14" s="28">
        <f>D14+E14</f>
        <v>6403</v>
      </c>
      <c r="G14" s="28"/>
      <c r="H14" s="28">
        <f>F14+G14</f>
        <v>6403</v>
      </c>
      <c r="I14" s="28"/>
      <c r="J14" s="28"/>
      <c r="K14" s="28"/>
      <c r="L14" s="28"/>
      <c r="M14" s="28"/>
    </row>
    <row r="15" spans="1:13" ht="12.75">
      <c r="A15" s="90" t="s">
        <v>464</v>
      </c>
      <c r="B15" s="122"/>
      <c r="C15" s="101" t="s">
        <v>465</v>
      </c>
      <c r="D15" s="28">
        <v>1729</v>
      </c>
      <c r="E15" s="28"/>
      <c r="F15" s="28">
        <f>D15+E15</f>
        <v>1729</v>
      </c>
      <c r="G15" s="28"/>
      <c r="H15" s="28">
        <f>F15+G15</f>
        <v>1729</v>
      </c>
      <c r="I15" s="28"/>
      <c r="J15" s="28"/>
      <c r="K15" s="28"/>
      <c r="L15" s="28"/>
      <c r="M15" s="28"/>
    </row>
    <row r="16" spans="1:13" ht="12.75">
      <c r="A16" s="90" t="s">
        <v>484</v>
      </c>
      <c r="B16" s="122"/>
      <c r="C16" s="143" t="s">
        <v>323</v>
      </c>
      <c r="D16" s="28">
        <v>4542</v>
      </c>
      <c r="E16" s="28"/>
      <c r="F16" s="28">
        <f>D16+E16</f>
        <v>4542</v>
      </c>
      <c r="G16" s="28"/>
      <c r="H16" s="28">
        <f>F16+G16</f>
        <v>4542</v>
      </c>
      <c r="I16" s="28"/>
      <c r="J16" s="28"/>
      <c r="K16" s="28"/>
      <c r="L16" s="28"/>
      <c r="M16" s="28"/>
    </row>
    <row r="17" spans="1:13" ht="12.75">
      <c r="A17" s="90" t="s">
        <v>466</v>
      </c>
      <c r="B17" s="122"/>
      <c r="C17" s="101" t="s">
        <v>467</v>
      </c>
      <c r="D17" s="28">
        <v>1249</v>
      </c>
      <c r="E17" s="28"/>
      <c r="F17" s="28">
        <f>D17+E17</f>
        <v>1249</v>
      </c>
      <c r="G17" s="28"/>
      <c r="H17" s="28">
        <f>F17+G17</f>
        <v>1249</v>
      </c>
      <c r="I17" s="28"/>
      <c r="J17" s="28"/>
      <c r="K17" s="28"/>
      <c r="L17" s="28"/>
      <c r="M17" s="28"/>
    </row>
    <row r="18" spans="1:13" ht="12.75">
      <c r="A18" s="90"/>
      <c r="B18" s="122"/>
      <c r="C18" s="130" t="s">
        <v>347</v>
      </c>
      <c r="D18" s="30">
        <f>SUM(D14:D17)</f>
        <v>13923</v>
      </c>
      <c r="E18" s="30">
        <f>SUM(E14:E17)</f>
        <v>0</v>
      </c>
      <c r="F18" s="30">
        <f>SUM(F14:F17)</f>
        <v>13923</v>
      </c>
      <c r="G18" s="30"/>
      <c r="H18" s="30">
        <f>SUM(H14:H17)</f>
        <v>13923</v>
      </c>
      <c r="I18" s="30">
        <f>SUM(I10:I17)</f>
        <v>1491</v>
      </c>
      <c r="J18" s="30">
        <f>SUM(J10:J17)</f>
        <v>0</v>
      </c>
      <c r="K18" s="30">
        <f>SUM(K10:K17)</f>
        <v>1491</v>
      </c>
      <c r="L18" s="30"/>
      <c r="M18" s="30">
        <f>SUM(M10:M17)</f>
        <v>1491</v>
      </c>
    </row>
    <row r="19" spans="1:13" ht="12.75">
      <c r="A19" s="90"/>
      <c r="B19" s="122"/>
      <c r="C19" s="1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191"/>
      <c r="B20" s="192" t="s">
        <v>770</v>
      </c>
      <c r="C20" s="195" t="s">
        <v>771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1" spans="1:13" ht="12.75">
      <c r="A21" s="90"/>
      <c r="B21" s="122"/>
      <c r="C21" s="130" t="s">
        <v>309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123" t="s">
        <v>472</v>
      </c>
      <c r="B22" s="122"/>
      <c r="C22" s="130" t="s">
        <v>310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90" t="s">
        <v>470</v>
      </c>
      <c r="B23" s="122"/>
      <c r="C23" s="148" t="s">
        <v>310</v>
      </c>
      <c r="D23" s="30"/>
      <c r="E23" s="30"/>
      <c r="F23" s="30"/>
      <c r="G23" s="30"/>
      <c r="H23" s="30"/>
      <c r="I23" s="32">
        <v>163</v>
      </c>
      <c r="J23" s="32"/>
      <c r="K23" s="32">
        <f>I23+J23</f>
        <v>163</v>
      </c>
      <c r="L23" s="32"/>
      <c r="M23" s="32">
        <f>K23+L23</f>
        <v>163</v>
      </c>
    </row>
    <row r="24" spans="1:13" ht="12.75">
      <c r="A24" s="90" t="s">
        <v>481</v>
      </c>
      <c r="B24" s="122"/>
      <c r="C24" s="148" t="s">
        <v>311</v>
      </c>
      <c r="D24" s="30"/>
      <c r="E24" s="30"/>
      <c r="F24" s="30"/>
      <c r="G24" s="30"/>
      <c r="H24" s="30"/>
      <c r="I24" s="32">
        <v>44</v>
      </c>
      <c r="J24" s="32"/>
      <c r="K24" s="32">
        <f>I24+J24</f>
        <v>44</v>
      </c>
      <c r="L24" s="32"/>
      <c r="M24" s="32">
        <f>K24+L24</f>
        <v>44</v>
      </c>
    </row>
    <row r="25" spans="1:13" ht="12.75">
      <c r="A25" s="123" t="s">
        <v>471</v>
      </c>
      <c r="B25" s="122"/>
      <c r="C25" s="130" t="s">
        <v>321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90" t="s">
        <v>463</v>
      </c>
      <c r="B26" s="122"/>
      <c r="C26" s="148" t="s">
        <v>322</v>
      </c>
      <c r="D26" s="32"/>
      <c r="E26" s="32"/>
      <c r="F26" s="32"/>
      <c r="G26" s="32"/>
      <c r="H26" s="32"/>
      <c r="I26" s="30"/>
      <c r="J26" s="30"/>
      <c r="K26" s="30"/>
      <c r="L26" s="30"/>
      <c r="M26" s="30"/>
    </row>
    <row r="27" spans="1:13" ht="12.75">
      <c r="A27" s="90" t="s">
        <v>464</v>
      </c>
      <c r="B27" s="122"/>
      <c r="C27" s="148" t="s">
        <v>562</v>
      </c>
      <c r="D27" s="32"/>
      <c r="E27" s="32"/>
      <c r="F27" s="32"/>
      <c r="G27" s="32"/>
      <c r="H27" s="32"/>
      <c r="I27" s="30"/>
      <c r="J27" s="30"/>
      <c r="K27" s="30"/>
      <c r="L27" s="30"/>
      <c r="M27" s="30"/>
    </row>
    <row r="28" spans="1:13" ht="12.75">
      <c r="A28" s="90" t="s">
        <v>484</v>
      </c>
      <c r="B28" s="122"/>
      <c r="C28" s="148" t="s">
        <v>323</v>
      </c>
      <c r="D28" s="32">
        <v>1954</v>
      </c>
      <c r="E28" s="32"/>
      <c r="F28" s="32">
        <f>D28+E28</f>
        <v>1954</v>
      </c>
      <c r="G28" s="32"/>
      <c r="H28" s="32">
        <f>F28+G28</f>
        <v>1954</v>
      </c>
      <c r="I28" s="30"/>
      <c r="J28" s="30"/>
      <c r="K28" s="30"/>
      <c r="L28" s="30"/>
      <c r="M28" s="30"/>
    </row>
    <row r="29" spans="1:13" ht="12.75">
      <c r="A29" s="90" t="s">
        <v>466</v>
      </c>
      <c r="B29" s="122"/>
      <c r="C29" s="148" t="s">
        <v>467</v>
      </c>
      <c r="D29" s="32">
        <v>538</v>
      </c>
      <c r="E29" s="32"/>
      <c r="F29" s="32">
        <f>D29+E29</f>
        <v>538</v>
      </c>
      <c r="G29" s="32"/>
      <c r="H29" s="32">
        <f>F29+G29</f>
        <v>538</v>
      </c>
      <c r="I29" s="30"/>
      <c r="J29" s="30"/>
      <c r="K29" s="30"/>
      <c r="L29" s="30"/>
      <c r="M29" s="30"/>
    </row>
    <row r="30" spans="1:13" ht="12.75">
      <c r="A30" s="90"/>
      <c r="B30" s="122"/>
      <c r="C30" s="100" t="s">
        <v>347</v>
      </c>
      <c r="D30" s="30">
        <f>SUM(D26:D29)</f>
        <v>2492</v>
      </c>
      <c r="E30" s="30">
        <f>SUM(E26:E29)</f>
        <v>0</v>
      </c>
      <c r="F30" s="30">
        <f>SUM(F26:F29)</f>
        <v>2492</v>
      </c>
      <c r="G30" s="30"/>
      <c r="H30" s="30">
        <f>SUM(H26:H29)</f>
        <v>2492</v>
      </c>
      <c r="I30" s="30">
        <f>SUM(I23:I24)</f>
        <v>207</v>
      </c>
      <c r="J30" s="30">
        <f>SUM(J23:J24)</f>
        <v>0</v>
      </c>
      <c r="K30" s="30">
        <f>SUM(K23:K24)</f>
        <v>207</v>
      </c>
      <c r="L30" s="30"/>
      <c r="M30" s="30">
        <f>SUM(M23:M24)</f>
        <v>207</v>
      </c>
    </row>
    <row r="31" spans="1:13" ht="12.75">
      <c r="A31" s="90"/>
      <c r="B31" s="122"/>
      <c r="C31" s="130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.75">
      <c r="A32" s="191"/>
      <c r="B32" s="192" t="s">
        <v>772</v>
      </c>
      <c r="C32" s="195" t="s">
        <v>773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  <row r="33" spans="1:13" ht="12.75">
      <c r="A33" s="90"/>
      <c r="B33" s="122"/>
      <c r="C33" s="142" t="s">
        <v>309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123" t="s">
        <v>472</v>
      </c>
      <c r="B34" s="122"/>
      <c r="C34" s="130" t="s">
        <v>310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90" t="s">
        <v>469</v>
      </c>
      <c r="B35" s="122"/>
      <c r="C35" s="101" t="s">
        <v>310</v>
      </c>
      <c r="D35" s="28"/>
      <c r="E35" s="28"/>
      <c r="F35" s="28"/>
      <c r="G35" s="28"/>
      <c r="H35" s="28"/>
      <c r="I35" s="28"/>
      <c r="J35" s="28"/>
      <c r="K35" s="28">
        <f>I35+J35</f>
        <v>0</v>
      </c>
      <c r="L35" s="28"/>
      <c r="M35" s="28">
        <f>K35+L35</f>
        <v>0</v>
      </c>
    </row>
    <row r="36" spans="1:13" ht="12.75">
      <c r="A36" s="90" t="s">
        <v>481</v>
      </c>
      <c r="B36" s="122"/>
      <c r="C36" s="143" t="s">
        <v>311</v>
      </c>
      <c r="D36" s="28"/>
      <c r="E36" s="28"/>
      <c r="F36" s="28"/>
      <c r="G36" s="28"/>
      <c r="H36" s="28"/>
      <c r="I36" s="28"/>
      <c r="J36" s="28"/>
      <c r="K36" s="28">
        <f>I36+J36</f>
        <v>0</v>
      </c>
      <c r="L36" s="28"/>
      <c r="M36" s="28">
        <f>K36+L36</f>
        <v>0</v>
      </c>
    </row>
    <row r="37" spans="1:13" ht="12.75">
      <c r="A37" s="90"/>
      <c r="B37" s="122"/>
      <c r="C37" s="130" t="s">
        <v>347</v>
      </c>
      <c r="D37" s="28"/>
      <c r="E37" s="28"/>
      <c r="F37" s="28"/>
      <c r="G37" s="28"/>
      <c r="H37" s="28"/>
      <c r="I37" s="30">
        <f>SUM(I35:I36)</f>
        <v>0</v>
      </c>
      <c r="J37" s="30">
        <f>SUM(J35:J36)</f>
        <v>0</v>
      </c>
      <c r="K37" s="30">
        <f>SUM(K35:K36)</f>
        <v>0</v>
      </c>
      <c r="L37" s="30"/>
      <c r="M37" s="30">
        <f>SUM(M35:M36)</f>
        <v>0</v>
      </c>
    </row>
    <row r="38" spans="1:13" ht="12.75">
      <c r="A38" s="90"/>
      <c r="B38" s="122"/>
      <c r="C38" s="130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.75">
      <c r="A39" s="191"/>
      <c r="B39" s="192" t="s">
        <v>772</v>
      </c>
      <c r="C39" s="195" t="s">
        <v>774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3" ht="12.75">
      <c r="A40" s="90"/>
      <c r="B40" s="122"/>
      <c r="C40" s="142" t="s">
        <v>309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.75">
      <c r="A41" s="123" t="s">
        <v>472</v>
      </c>
      <c r="B41" s="122"/>
      <c r="C41" s="130" t="s">
        <v>310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.75">
      <c r="A42" s="90" t="s">
        <v>469</v>
      </c>
      <c r="B42" s="122"/>
      <c r="C42" s="101" t="s">
        <v>310</v>
      </c>
      <c r="D42" s="28"/>
      <c r="E42" s="28"/>
      <c r="F42" s="28"/>
      <c r="G42" s="28"/>
      <c r="H42" s="28"/>
      <c r="I42" s="28">
        <v>6409</v>
      </c>
      <c r="J42" s="28"/>
      <c r="K42" s="28">
        <f>I42+J42</f>
        <v>6409</v>
      </c>
      <c r="L42" s="28"/>
      <c r="M42" s="28">
        <f>K42+L42</f>
        <v>6409</v>
      </c>
    </row>
    <row r="43" spans="1:13" ht="12.75">
      <c r="A43" s="90" t="s">
        <v>481</v>
      </c>
      <c r="B43" s="122"/>
      <c r="C43" s="143" t="s">
        <v>311</v>
      </c>
      <c r="D43" s="28"/>
      <c r="E43" s="28"/>
      <c r="F43" s="28"/>
      <c r="G43" s="28"/>
      <c r="H43" s="28"/>
      <c r="I43" s="28">
        <v>1573</v>
      </c>
      <c r="J43" s="28"/>
      <c r="K43" s="28">
        <f>I43+J43</f>
        <v>1573</v>
      </c>
      <c r="L43" s="28"/>
      <c r="M43" s="28">
        <f>K43+L43</f>
        <v>1573</v>
      </c>
    </row>
    <row r="44" spans="1:13" ht="12.75">
      <c r="A44" s="123" t="s">
        <v>471</v>
      </c>
      <c r="B44" s="122"/>
      <c r="C44" s="130" t="s">
        <v>321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90" t="s">
        <v>463</v>
      </c>
      <c r="B45" s="122"/>
      <c r="C45" s="148" t="s">
        <v>322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90" t="s">
        <v>464</v>
      </c>
      <c r="B46" s="122"/>
      <c r="C46" s="148" t="s">
        <v>562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.75">
      <c r="A47" s="90" t="s">
        <v>484</v>
      </c>
      <c r="B47" s="122"/>
      <c r="C47" s="148" t="s">
        <v>323</v>
      </c>
      <c r="D47" s="28">
        <v>2411</v>
      </c>
      <c r="E47" s="28"/>
      <c r="F47" s="28">
        <f>D47+E47</f>
        <v>2411</v>
      </c>
      <c r="G47" s="28"/>
      <c r="H47" s="28">
        <f>F47+G47</f>
        <v>2411</v>
      </c>
      <c r="I47" s="28"/>
      <c r="J47" s="28"/>
      <c r="K47" s="28"/>
      <c r="L47" s="28"/>
      <c r="M47" s="28"/>
    </row>
    <row r="48" spans="1:13" ht="12.75">
      <c r="A48" s="90" t="s">
        <v>466</v>
      </c>
      <c r="B48" s="122"/>
      <c r="C48" s="148" t="s">
        <v>467</v>
      </c>
      <c r="D48" s="28">
        <v>672</v>
      </c>
      <c r="E48" s="28"/>
      <c r="F48" s="28">
        <f>D48+E48</f>
        <v>672</v>
      </c>
      <c r="G48" s="28"/>
      <c r="H48" s="28">
        <f>F48+G48</f>
        <v>672</v>
      </c>
      <c r="I48" s="28"/>
      <c r="J48" s="28"/>
      <c r="K48" s="28"/>
      <c r="L48" s="28"/>
      <c r="M48" s="28"/>
    </row>
    <row r="49" spans="1:13" ht="12.75">
      <c r="A49" s="90"/>
      <c r="B49" s="122"/>
      <c r="C49" s="130" t="s">
        <v>347</v>
      </c>
      <c r="D49" s="30">
        <f>SUM(D45:D48)</f>
        <v>3083</v>
      </c>
      <c r="E49" s="30">
        <f>SUM(E45:E48)</f>
        <v>0</v>
      </c>
      <c r="F49" s="30">
        <f>SUM(F45:F48)</f>
        <v>3083</v>
      </c>
      <c r="G49" s="30"/>
      <c r="H49" s="30">
        <f>SUM(H45:H48)</f>
        <v>3083</v>
      </c>
      <c r="I49" s="30">
        <f>SUM(I42:I43)</f>
        <v>7982</v>
      </c>
      <c r="J49" s="30">
        <f>SUM(J42:J43)</f>
        <v>0</v>
      </c>
      <c r="K49" s="30">
        <f>SUM(K42:K43)</f>
        <v>7982</v>
      </c>
      <c r="L49" s="30"/>
      <c r="M49" s="30">
        <f>SUM(M42:M43)</f>
        <v>7982</v>
      </c>
    </row>
    <row r="50" spans="1:13" ht="12.75">
      <c r="A50" s="90"/>
      <c r="B50" s="122"/>
      <c r="C50" s="130"/>
      <c r="D50" s="28"/>
      <c r="E50" s="28"/>
      <c r="F50" s="28"/>
      <c r="G50" s="28"/>
      <c r="H50" s="28"/>
      <c r="I50" s="30"/>
      <c r="J50" s="30"/>
      <c r="K50" s="30"/>
      <c r="L50" s="30"/>
      <c r="M50" s="30"/>
    </row>
    <row r="51" spans="1:13" ht="12.75">
      <c r="A51" s="191"/>
      <c r="B51" s="192" t="s">
        <v>724</v>
      </c>
      <c r="C51" s="195" t="s">
        <v>714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>
      <c r="A52" s="123" t="s">
        <v>472</v>
      </c>
      <c r="B52" s="122"/>
      <c r="C52" s="130" t="s">
        <v>310</v>
      </c>
      <c r="D52" s="28"/>
      <c r="E52" s="28"/>
      <c r="F52" s="28"/>
      <c r="G52" s="28"/>
      <c r="H52" s="28"/>
      <c r="I52" s="30"/>
      <c r="J52" s="30"/>
      <c r="K52" s="30"/>
      <c r="L52" s="30"/>
      <c r="M52" s="30"/>
    </row>
    <row r="53" spans="1:13" ht="12.75">
      <c r="A53" s="90" t="s">
        <v>469</v>
      </c>
      <c r="B53" s="122"/>
      <c r="C53" s="148" t="s">
        <v>310</v>
      </c>
      <c r="D53" s="28"/>
      <c r="E53" s="28"/>
      <c r="F53" s="28">
        <f>D53+E53</f>
        <v>0</v>
      </c>
      <c r="G53" s="28"/>
      <c r="H53" s="28">
        <f>F53+G53</f>
        <v>0</v>
      </c>
      <c r="I53" s="32">
        <v>1003</v>
      </c>
      <c r="J53" s="32"/>
      <c r="K53" s="32">
        <f>I53+J53</f>
        <v>1003</v>
      </c>
      <c r="L53" s="32"/>
      <c r="M53" s="32">
        <f>K53+L53</f>
        <v>1003</v>
      </c>
    </row>
    <row r="54" spans="1:13" ht="12.75">
      <c r="A54" s="90" t="s">
        <v>481</v>
      </c>
      <c r="B54" s="122"/>
      <c r="C54" s="148" t="s">
        <v>311</v>
      </c>
      <c r="D54" s="28"/>
      <c r="E54" s="28"/>
      <c r="F54" s="28">
        <f>D54+E54</f>
        <v>0</v>
      </c>
      <c r="G54" s="28"/>
      <c r="H54" s="28">
        <f>F54+G54</f>
        <v>0</v>
      </c>
      <c r="I54" s="30"/>
      <c r="J54" s="30"/>
      <c r="K54" s="32">
        <f>I54+J54</f>
        <v>0</v>
      </c>
      <c r="L54" s="30"/>
      <c r="M54" s="32">
        <f>K54+L54</f>
        <v>0</v>
      </c>
    </row>
    <row r="55" spans="1:13" ht="12.75">
      <c r="A55" s="90"/>
      <c r="B55" s="122"/>
      <c r="C55" s="130" t="s">
        <v>347</v>
      </c>
      <c r="D55" s="30">
        <f aca="true" t="shared" si="0" ref="D55:K55">SUM(D53:D54)</f>
        <v>0</v>
      </c>
      <c r="E55" s="30">
        <f t="shared" si="0"/>
        <v>0</v>
      </c>
      <c r="F55" s="30">
        <f t="shared" si="0"/>
        <v>0</v>
      </c>
      <c r="G55" s="30"/>
      <c r="H55" s="30">
        <f>SUM(H53:H54)</f>
        <v>0</v>
      </c>
      <c r="I55" s="30">
        <f t="shared" si="0"/>
        <v>1003</v>
      </c>
      <c r="J55" s="30">
        <f t="shared" si="0"/>
        <v>0</v>
      </c>
      <c r="K55" s="30">
        <f t="shared" si="0"/>
        <v>1003</v>
      </c>
      <c r="L55" s="30"/>
      <c r="M55" s="30">
        <f>SUM(M53:M54)</f>
        <v>1003</v>
      </c>
    </row>
    <row r="56" spans="1:13" ht="12.75">
      <c r="A56" s="90"/>
      <c r="B56" s="122"/>
      <c r="C56" s="1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2.75">
      <c r="A57" s="191"/>
      <c r="B57" s="192" t="s">
        <v>732</v>
      </c>
      <c r="C57" s="195" t="s">
        <v>735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3"/>
    </row>
    <row r="58" spans="1:13" ht="12.75">
      <c r="A58" s="90"/>
      <c r="B58" s="122"/>
      <c r="C58" s="142" t="s">
        <v>309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123" t="s">
        <v>472</v>
      </c>
      <c r="B59" s="122"/>
      <c r="C59" s="130" t="s">
        <v>634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9.5">
      <c r="A60" s="90" t="s">
        <v>485</v>
      </c>
      <c r="B60" s="122"/>
      <c r="C60" s="131" t="s">
        <v>290</v>
      </c>
      <c r="D60" s="28"/>
      <c r="E60" s="28"/>
      <c r="F60" s="28"/>
      <c r="G60" s="28"/>
      <c r="H60" s="28"/>
      <c r="I60" s="28">
        <v>32713</v>
      </c>
      <c r="J60" s="33">
        <f>664+645</f>
        <v>1309</v>
      </c>
      <c r="K60" s="28">
        <f>I60+J60</f>
        <v>34022</v>
      </c>
      <c r="L60" s="33"/>
      <c r="M60" s="28">
        <f>K60+L60</f>
        <v>34022</v>
      </c>
    </row>
    <row r="61" spans="1:13" ht="12.75">
      <c r="A61" s="123" t="s">
        <v>472</v>
      </c>
      <c r="B61" s="122"/>
      <c r="C61" s="96" t="s">
        <v>588</v>
      </c>
      <c r="D61" s="28"/>
      <c r="E61" s="28"/>
      <c r="F61" s="28"/>
      <c r="G61" s="28"/>
      <c r="H61" s="28"/>
      <c r="I61" s="28"/>
      <c r="J61" s="33"/>
      <c r="K61" s="28">
        <f>I61+J61</f>
        <v>0</v>
      </c>
      <c r="L61" s="33"/>
      <c r="M61" s="28">
        <f>K61+L61</f>
        <v>0</v>
      </c>
    </row>
    <row r="62" spans="1:13" ht="29.25">
      <c r="A62" s="90" t="s">
        <v>468</v>
      </c>
      <c r="B62" s="122"/>
      <c r="C62" s="131" t="s">
        <v>635</v>
      </c>
      <c r="D62" s="28"/>
      <c r="E62" s="28"/>
      <c r="F62" s="28"/>
      <c r="G62" s="28"/>
      <c r="H62" s="28"/>
      <c r="I62" s="28"/>
      <c r="J62" s="33">
        <v>122</v>
      </c>
      <c r="K62" s="28">
        <f>I62+J62</f>
        <v>122</v>
      </c>
      <c r="L62" s="33"/>
      <c r="M62" s="28">
        <f>K62+L62</f>
        <v>122</v>
      </c>
    </row>
    <row r="63" spans="1:13" ht="12.75">
      <c r="A63" s="90"/>
      <c r="B63" s="122"/>
      <c r="C63" s="130" t="s">
        <v>347</v>
      </c>
      <c r="D63" s="30">
        <f>SUM(D62)</f>
        <v>0</v>
      </c>
      <c r="E63" s="30">
        <f>SUM(E62)</f>
        <v>0</v>
      </c>
      <c r="F63" s="30">
        <f>SUM(F62)</f>
        <v>0</v>
      </c>
      <c r="G63" s="30"/>
      <c r="H63" s="30">
        <f>SUM(H62)</f>
        <v>0</v>
      </c>
      <c r="I63" s="30">
        <f>SUM(I60:I62)</f>
        <v>32713</v>
      </c>
      <c r="J63" s="30">
        <f>SUM(J60:J62)</f>
        <v>1431</v>
      </c>
      <c r="K63" s="30">
        <f>SUM(K60:K62)</f>
        <v>34144</v>
      </c>
      <c r="L63" s="30"/>
      <c r="M63" s="30">
        <f>SUM(M60:M62)</f>
        <v>34144</v>
      </c>
    </row>
    <row r="64" spans="1:13" ht="12.75">
      <c r="A64" s="90"/>
      <c r="B64" s="122"/>
      <c r="C64" s="130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24" customHeight="1">
      <c r="A65" s="191"/>
      <c r="B65" s="192" t="s">
        <v>776</v>
      </c>
      <c r="C65" s="257" t="s">
        <v>777</v>
      </c>
      <c r="D65" s="258"/>
      <c r="E65" s="258"/>
      <c r="F65" s="258"/>
      <c r="G65" s="258"/>
      <c r="H65" s="258"/>
      <c r="I65" s="258"/>
      <c r="J65" s="258"/>
      <c r="K65" s="258"/>
      <c r="L65" s="258"/>
      <c r="M65" s="258"/>
    </row>
    <row r="66" spans="1:13" ht="12.75">
      <c r="A66" s="90"/>
      <c r="B66" s="122"/>
      <c r="C66" s="142" t="s">
        <v>309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123" t="s">
        <v>471</v>
      </c>
      <c r="B67" s="122"/>
      <c r="C67" s="130" t="s">
        <v>321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90" t="s">
        <v>463</v>
      </c>
      <c r="B68" s="122"/>
      <c r="C68" s="143" t="s">
        <v>322</v>
      </c>
      <c r="D68" s="28">
        <v>11717</v>
      </c>
      <c r="E68" s="28"/>
      <c r="F68" s="28">
        <f>D68+E68</f>
        <v>11717</v>
      </c>
      <c r="G68" s="28"/>
      <c r="H68" s="28">
        <f>F68+G68</f>
        <v>11717</v>
      </c>
      <c r="I68" s="28"/>
      <c r="J68" s="28"/>
      <c r="K68" s="28"/>
      <c r="L68" s="28"/>
      <c r="M68" s="28"/>
    </row>
    <row r="69" spans="1:13" ht="12.75">
      <c r="A69" s="90" t="s">
        <v>464</v>
      </c>
      <c r="B69" s="122"/>
      <c r="C69" s="101" t="s">
        <v>465</v>
      </c>
      <c r="D69" s="28">
        <v>3132</v>
      </c>
      <c r="E69" s="28"/>
      <c r="F69" s="28">
        <f>D69+E69</f>
        <v>3132</v>
      </c>
      <c r="G69" s="28"/>
      <c r="H69" s="28">
        <f>F69+G69</f>
        <v>3132</v>
      </c>
      <c r="I69" s="28"/>
      <c r="J69" s="28"/>
      <c r="K69" s="28"/>
      <c r="L69" s="28"/>
      <c r="M69" s="28"/>
    </row>
    <row r="70" spans="1:13" ht="12.75">
      <c r="A70" s="90" t="s">
        <v>484</v>
      </c>
      <c r="B70" s="122"/>
      <c r="C70" s="143" t="s">
        <v>323</v>
      </c>
      <c r="D70" s="28">
        <v>871</v>
      </c>
      <c r="E70" s="33">
        <f>122+645</f>
        <v>767</v>
      </c>
      <c r="F70" s="28">
        <f>D70+E70</f>
        <v>1638</v>
      </c>
      <c r="G70" s="28"/>
      <c r="H70" s="28">
        <f>F70+G70</f>
        <v>1638</v>
      </c>
      <c r="I70" s="28"/>
      <c r="J70" s="28"/>
      <c r="K70" s="28"/>
      <c r="L70" s="28"/>
      <c r="M70" s="28"/>
    </row>
    <row r="71" spans="1:13" ht="12.75">
      <c r="A71" s="90" t="s">
        <v>466</v>
      </c>
      <c r="B71" s="122"/>
      <c r="C71" s="148" t="s">
        <v>467</v>
      </c>
      <c r="D71" s="28">
        <v>276</v>
      </c>
      <c r="E71" s="28"/>
      <c r="F71" s="28">
        <f>D71+E71</f>
        <v>276</v>
      </c>
      <c r="G71" s="28"/>
      <c r="H71" s="28">
        <f>F71+G71</f>
        <v>276</v>
      </c>
      <c r="I71" s="28"/>
      <c r="J71" s="28"/>
      <c r="K71" s="28"/>
      <c r="L71" s="28"/>
      <c r="M71" s="28"/>
    </row>
    <row r="72" spans="1:13" ht="12.75">
      <c r="A72" s="123" t="s">
        <v>472</v>
      </c>
      <c r="B72" s="122"/>
      <c r="C72" s="151" t="s">
        <v>310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90" t="s">
        <v>469</v>
      </c>
      <c r="B73" s="122"/>
      <c r="C73" s="101" t="s">
        <v>310</v>
      </c>
      <c r="D73" s="28"/>
      <c r="E73" s="28"/>
      <c r="F73" s="28"/>
      <c r="G73" s="28"/>
      <c r="H73" s="28"/>
      <c r="I73" s="28"/>
      <c r="J73" s="28"/>
      <c r="K73" s="28">
        <f>I73+J73</f>
        <v>0</v>
      </c>
      <c r="L73" s="28"/>
      <c r="M73" s="28">
        <f>K73+L73</f>
        <v>0</v>
      </c>
    </row>
    <row r="74" spans="1:13" ht="12.75">
      <c r="A74" s="90" t="s">
        <v>481</v>
      </c>
      <c r="B74" s="122"/>
      <c r="C74" s="101" t="s">
        <v>311</v>
      </c>
      <c r="D74" s="28"/>
      <c r="E74" s="28"/>
      <c r="F74" s="28"/>
      <c r="G74" s="28"/>
      <c r="H74" s="28"/>
      <c r="I74" s="28"/>
      <c r="J74" s="28"/>
      <c r="K74" s="28">
        <f>I74+J74</f>
        <v>0</v>
      </c>
      <c r="L74" s="28"/>
      <c r="M74" s="28">
        <f>K74+L74</f>
        <v>0</v>
      </c>
    </row>
    <row r="75" spans="1:13" ht="12.75">
      <c r="A75" s="90"/>
      <c r="B75" s="122"/>
      <c r="C75" s="130" t="s">
        <v>347</v>
      </c>
      <c r="D75" s="30">
        <f aca="true" t="shared" si="1" ref="D75:K75">SUM(D68:D74)</f>
        <v>15996</v>
      </c>
      <c r="E75" s="30">
        <f t="shared" si="1"/>
        <v>767</v>
      </c>
      <c r="F75" s="30">
        <f t="shared" si="1"/>
        <v>16763</v>
      </c>
      <c r="G75" s="30"/>
      <c r="H75" s="30">
        <f>SUM(H68:H74)</f>
        <v>16763</v>
      </c>
      <c r="I75" s="30">
        <f t="shared" si="1"/>
        <v>0</v>
      </c>
      <c r="J75" s="30">
        <f t="shared" si="1"/>
        <v>0</v>
      </c>
      <c r="K75" s="30">
        <f t="shared" si="1"/>
        <v>0</v>
      </c>
      <c r="L75" s="30"/>
      <c r="M75" s="30">
        <f>SUM(M68:M74)</f>
        <v>0</v>
      </c>
    </row>
    <row r="76" spans="1:13" ht="12.75">
      <c r="A76" s="90"/>
      <c r="B76" s="122"/>
      <c r="C76" s="130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24" customHeight="1">
      <c r="A77" s="191"/>
      <c r="B77" s="192" t="s">
        <v>776</v>
      </c>
      <c r="C77" s="274" t="s">
        <v>778</v>
      </c>
      <c r="D77" s="274"/>
      <c r="E77" s="274"/>
      <c r="F77" s="274"/>
      <c r="G77" s="274"/>
      <c r="H77" s="274"/>
      <c r="I77" s="274"/>
      <c r="J77" s="274"/>
      <c r="K77" s="274"/>
      <c r="L77" s="274"/>
      <c r="M77" s="274"/>
    </row>
    <row r="78" spans="1:13" ht="12.75">
      <c r="A78" s="90"/>
      <c r="B78" s="122"/>
      <c r="C78" s="142" t="s">
        <v>309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123" t="s">
        <v>471</v>
      </c>
      <c r="B79" s="122"/>
      <c r="C79" s="130" t="s">
        <v>321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90" t="s">
        <v>463</v>
      </c>
      <c r="B80" s="122"/>
      <c r="C80" s="143" t="s">
        <v>322</v>
      </c>
      <c r="D80" s="28">
        <v>51</v>
      </c>
      <c r="E80" s="28"/>
      <c r="F80" s="28">
        <f>D80+E80</f>
        <v>51</v>
      </c>
      <c r="G80" s="28"/>
      <c r="H80" s="28">
        <f>F80+G80</f>
        <v>51</v>
      </c>
      <c r="I80" s="28"/>
      <c r="J80" s="28"/>
      <c r="K80" s="28"/>
      <c r="L80" s="28"/>
      <c r="M80" s="28"/>
    </row>
    <row r="81" spans="1:13" ht="12.75">
      <c r="A81" s="90" t="s">
        <v>464</v>
      </c>
      <c r="B81" s="122"/>
      <c r="C81" s="101" t="s">
        <v>465</v>
      </c>
      <c r="D81" s="28">
        <v>14</v>
      </c>
      <c r="E81" s="28"/>
      <c r="F81" s="28">
        <f>D81+E81</f>
        <v>14</v>
      </c>
      <c r="G81" s="28"/>
      <c r="H81" s="28">
        <f>F81+G81</f>
        <v>14</v>
      </c>
      <c r="I81" s="28"/>
      <c r="J81" s="28"/>
      <c r="K81" s="28"/>
      <c r="L81" s="28"/>
      <c r="M81" s="28"/>
    </row>
    <row r="82" spans="1:13" ht="12.75">
      <c r="A82" s="90"/>
      <c r="B82" s="122"/>
      <c r="C82" s="130" t="s">
        <v>347</v>
      </c>
      <c r="D82" s="30">
        <f>SUM(D80:D81)</f>
        <v>65</v>
      </c>
      <c r="E82" s="30">
        <f>SUM(E80:E81)</f>
        <v>0</v>
      </c>
      <c r="F82" s="30">
        <f>SUM(F80:F81)</f>
        <v>65</v>
      </c>
      <c r="G82" s="30"/>
      <c r="H82" s="30">
        <f>SUM(H80:H81)</f>
        <v>65</v>
      </c>
      <c r="I82" s="28"/>
      <c r="J82" s="28"/>
      <c r="K82" s="28"/>
      <c r="L82" s="28"/>
      <c r="M82" s="28"/>
    </row>
    <row r="83" spans="1:13" ht="12.75">
      <c r="A83" s="90"/>
      <c r="B83" s="122"/>
      <c r="C83" s="130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191"/>
      <c r="B84" s="192" t="s">
        <v>762</v>
      </c>
      <c r="C84" s="279" t="s">
        <v>775</v>
      </c>
      <c r="D84" s="280"/>
      <c r="E84" s="280"/>
      <c r="F84" s="280"/>
      <c r="G84" s="280"/>
      <c r="H84" s="280"/>
      <c r="I84" s="280"/>
      <c r="J84" s="280"/>
      <c r="K84" s="280"/>
      <c r="L84" s="280"/>
      <c r="M84" s="281"/>
    </row>
    <row r="85" spans="1:13" ht="12.75">
      <c r="A85" s="90"/>
      <c r="B85" s="122"/>
      <c r="C85" s="142" t="s">
        <v>309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123" t="s">
        <v>472</v>
      </c>
      <c r="B86" s="122"/>
      <c r="C86" s="130" t="s">
        <v>310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90" t="s">
        <v>469</v>
      </c>
      <c r="B87" s="122"/>
      <c r="C87" s="101" t="s">
        <v>310</v>
      </c>
      <c r="D87" s="28"/>
      <c r="E87" s="28"/>
      <c r="F87" s="28"/>
      <c r="G87" s="28"/>
      <c r="H87" s="28"/>
      <c r="I87" s="28">
        <v>115</v>
      </c>
      <c r="J87" s="28"/>
      <c r="K87" s="28">
        <f>I87+J87</f>
        <v>115</v>
      </c>
      <c r="L87" s="28"/>
      <c r="M87" s="28">
        <f>K87+L87</f>
        <v>115</v>
      </c>
    </row>
    <row r="88" spans="1:13" ht="12.75">
      <c r="A88" s="90" t="s">
        <v>481</v>
      </c>
      <c r="B88" s="122"/>
      <c r="C88" s="143" t="s">
        <v>311</v>
      </c>
      <c r="D88" s="28"/>
      <c r="E88" s="28"/>
      <c r="F88" s="28"/>
      <c r="G88" s="28"/>
      <c r="H88" s="28"/>
      <c r="I88" s="28">
        <v>584</v>
      </c>
      <c r="J88" s="28"/>
      <c r="K88" s="28">
        <f>I88+J88</f>
        <v>584</v>
      </c>
      <c r="L88" s="28"/>
      <c r="M88" s="28">
        <f>K88+L88</f>
        <v>584</v>
      </c>
    </row>
    <row r="89" spans="1:13" ht="12.75">
      <c r="A89" s="90" t="s">
        <v>578</v>
      </c>
      <c r="B89" s="122"/>
      <c r="C89" s="101" t="s">
        <v>795</v>
      </c>
      <c r="D89" s="28"/>
      <c r="E89" s="28"/>
      <c r="F89" s="28"/>
      <c r="G89" s="28"/>
      <c r="H89" s="28"/>
      <c r="I89" s="28">
        <v>2840</v>
      </c>
      <c r="J89" s="28"/>
      <c r="K89" s="28">
        <f>I89+J89</f>
        <v>2840</v>
      </c>
      <c r="L89" s="28"/>
      <c r="M89" s="28">
        <f>K89+L89</f>
        <v>2840</v>
      </c>
    </row>
    <row r="90" spans="1:13" ht="12.75">
      <c r="A90" s="123" t="s">
        <v>471</v>
      </c>
      <c r="B90" s="122"/>
      <c r="C90" s="130" t="s">
        <v>321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90" t="s">
        <v>463</v>
      </c>
      <c r="B91" s="122"/>
      <c r="C91" s="143" t="s">
        <v>322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90" t="s">
        <v>464</v>
      </c>
      <c r="B92" s="122"/>
      <c r="C92" s="101" t="s">
        <v>465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90" t="s">
        <v>484</v>
      </c>
      <c r="B93" s="122"/>
      <c r="C93" s="143" t="s">
        <v>323</v>
      </c>
      <c r="D93" s="28">
        <v>1019</v>
      </c>
      <c r="E93" s="28"/>
      <c r="F93" s="28">
        <f>D93+E93</f>
        <v>1019</v>
      </c>
      <c r="G93" s="28"/>
      <c r="H93" s="28">
        <f>F93+G93</f>
        <v>1019</v>
      </c>
      <c r="I93" s="28"/>
      <c r="J93" s="28"/>
      <c r="K93" s="28"/>
      <c r="L93" s="28"/>
      <c r="M93" s="28"/>
    </row>
    <row r="94" spans="1:13" ht="12.75">
      <c r="A94" s="90" t="s">
        <v>466</v>
      </c>
      <c r="B94" s="122"/>
      <c r="C94" s="101" t="s">
        <v>467</v>
      </c>
      <c r="D94" s="28">
        <v>335</v>
      </c>
      <c r="E94" s="28"/>
      <c r="F94" s="28">
        <f>D94+E94</f>
        <v>335</v>
      </c>
      <c r="G94" s="28"/>
      <c r="H94" s="28">
        <f>F94+G94</f>
        <v>335</v>
      </c>
      <c r="I94" s="28"/>
      <c r="J94" s="28"/>
      <c r="K94" s="28"/>
      <c r="L94" s="28"/>
      <c r="M94" s="28"/>
    </row>
    <row r="95" spans="1:13" ht="12.75">
      <c r="A95" s="90"/>
      <c r="B95" s="122"/>
      <c r="C95" s="130" t="s">
        <v>347</v>
      </c>
      <c r="D95" s="30">
        <f>SUM(D91:D94)</f>
        <v>1354</v>
      </c>
      <c r="E95" s="30">
        <f>SUM(E91:E94)</f>
        <v>0</v>
      </c>
      <c r="F95" s="30">
        <f>SUM(F91:F94)</f>
        <v>1354</v>
      </c>
      <c r="G95" s="30"/>
      <c r="H95" s="30">
        <f>SUM(H91:H94)</f>
        <v>1354</v>
      </c>
      <c r="I95" s="30">
        <f>SUM(I87:I93)</f>
        <v>3539</v>
      </c>
      <c r="J95" s="30">
        <f>SUM(J87:J93)</f>
        <v>0</v>
      </c>
      <c r="K95" s="30">
        <f>SUM(K87:K93)</f>
        <v>3539</v>
      </c>
      <c r="L95" s="30"/>
      <c r="M95" s="30">
        <f>SUM(M87:M93)</f>
        <v>3539</v>
      </c>
    </row>
    <row r="96" spans="1:13" ht="12.75">
      <c r="A96" s="90"/>
      <c r="B96" s="122"/>
      <c r="C96" s="130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191"/>
      <c r="B97" s="192" t="s">
        <v>763</v>
      </c>
      <c r="C97" s="195" t="s">
        <v>779</v>
      </c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1:13" ht="12.75">
      <c r="A98" s="90"/>
      <c r="B98" s="122"/>
      <c r="C98" s="142" t="s">
        <v>309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123" t="s">
        <v>472</v>
      </c>
      <c r="B99" s="122"/>
      <c r="C99" s="130" t="s">
        <v>310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90" t="s">
        <v>469</v>
      </c>
      <c r="B100" s="122"/>
      <c r="C100" s="101" t="s">
        <v>310</v>
      </c>
      <c r="D100" s="28"/>
      <c r="E100" s="28"/>
      <c r="F100" s="28"/>
      <c r="G100" s="28"/>
      <c r="H100" s="28"/>
      <c r="I100" s="28">
        <v>44</v>
      </c>
      <c r="J100" s="28"/>
      <c r="K100" s="28">
        <f>I100+J100</f>
        <v>44</v>
      </c>
      <c r="L100" s="28"/>
      <c r="M100" s="28">
        <f>K100+L100</f>
        <v>44</v>
      </c>
    </row>
    <row r="101" spans="1:13" ht="12.75">
      <c r="A101" s="90" t="s">
        <v>481</v>
      </c>
      <c r="B101" s="122"/>
      <c r="C101" s="143" t="s">
        <v>311</v>
      </c>
      <c r="D101" s="28"/>
      <c r="E101" s="28"/>
      <c r="F101" s="28"/>
      <c r="G101" s="28"/>
      <c r="H101" s="28"/>
      <c r="I101" s="28">
        <v>12</v>
      </c>
      <c r="J101" s="28"/>
      <c r="K101" s="28">
        <f>I101+J101</f>
        <v>12</v>
      </c>
      <c r="L101" s="28"/>
      <c r="M101" s="28">
        <f>K101+L101</f>
        <v>12</v>
      </c>
    </row>
    <row r="102" spans="1:13" ht="12.75">
      <c r="A102" s="123" t="s">
        <v>471</v>
      </c>
      <c r="B102" s="122"/>
      <c r="C102" s="130" t="s">
        <v>321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90" t="s">
        <v>463</v>
      </c>
      <c r="B103" s="122"/>
      <c r="C103" s="143" t="s">
        <v>322</v>
      </c>
      <c r="D103" s="28">
        <v>2154</v>
      </c>
      <c r="E103" s="28">
        <v>523</v>
      </c>
      <c r="F103" s="28">
        <f>D103+E103</f>
        <v>2677</v>
      </c>
      <c r="G103" s="28"/>
      <c r="H103" s="28">
        <f>F103+G103</f>
        <v>2677</v>
      </c>
      <c r="I103" s="28"/>
      <c r="J103" s="28"/>
      <c r="K103" s="28"/>
      <c r="L103" s="28"/>
      <c r="M103" s="28"/>
    </row>
    <row r="104" spans="1:13" ht="12.75">
      <c r="A104" s="90" t="s">
        <v>464</v>
      </c>
      <c r="B104" s="122"/>
      <c r="C104" s="101" t="s">
        <v>465</v>
      </c>
      <c r="D104" s="28">
        <v>582</v>
      </c>
      <c r="E104" s="28">
        <f>ROUND(523*27%,0)</f>
        <v>141</v>
      </c>
      <c r="F104" s="28">
        <f>D104+E104</f>
        <v>723</v>
      </c>
      <c r="G104" s="28"/>
      <c r="H104" s="28">
        <f>F104+G104</f>
        <v>723</v>
      </c>
      <c r="I104" s="28"/>
      <c r="J104" s="28"/>
      <c r="K104" s="28"/>
      <c r="L104" s="28"/>
      <c r="M104" s="28"/>
    </row>
    <row r="105" spans="1:13" ht="12.75">
      <c r="A105" s="90" t="s">
        <v>484</v>
      </c>
      <c r="B105" s="122"/>
      <c r="C105" s="143" t="s">
        <v>323</v>
      </c>
      <c r="D105" s="28">
        <v>252</v>
      </c>
      <c r="E105" s="28"/>
      <c r="F105" s="28">
        <f>D105+E105</f>
        <v>252</v>
      </c>
      <c r="G105" s="28"/>
      <c r="H105" s="28">
        <f>F105+G105</f>
        <v>252</v>
      </c>
      <c r="I105" s="28"/>
      <c r="J105" s="28"/>
      <c r="K105" s="28"/>
      <c r="L105" s="28"/>
      <c r="M105" s="28"/>
    </row>
    <row r="106" spans="1:13" ht="12.75">
      <c r="A106" s="90" t="s">
        <v>466</v>
      </c>
      <c r="B106" s="122"/>
      <c r="C106" s="101" t="s">
        <v>467</v>
      </c>
      <c r="D106" s="28">
        <v>68</v>
      </c>
      <c r="E106" s="28"/>
      <c r="F106" s="28">
        <f>D106+E106</f>
        <v>68</v>
      </c>
      <c r="G106" s="28"/>
      <c r="H106" s="28">
        <f>F106+G106</f>
        <v>68</v>
      </c>
      <c r="I106" s="28"/>
      <c r="J106" s="28"/>
      <c r="K106" s="28"/>
      <c r="L106" s="28"/>
      <c r="M106" s="28"/>
    </row>
    <row r="107" spans="1:13" ht="12.75">
      <c r="A107" s="90"/>
      <c r="B107" s="122"/>
      <c r="C107" s="130" t="s">
        <v>347</v>
      </c>
      <c r="D107" s="30">
        <f>SUM(D103:D106)</f>
        <v>3056</v>
      </c>
      <c r="E107" s="30">
        <f>SUM(E103:E106)</f>
        <v>664</v>
      </c>
      <c r="F107" s="30">
        <f>SUM(F103:F106)</f>
        <v>3720</v>
      </c>
      <c r="G107" s="30"/>
      <c r="H107" s="30">
        <f>SUM(H103:H106)</f>
        <v>3720</v>
      </c>
      <c r="I107" s="30">
        <f>SUM(I100:I106)</f>
        <v>56</v>
      </c>
      <c r="J107" s="30">
        <f>SUM(J100:J106)</f>
        <v>0</v>
      </c>
      <c r="K107" s="30">
        <f>SUM(K100:K106)</f>
        <v>56</v>
      </c>
      <c r="L107" s="30"/>
      <c r="M107" s="30">
        <f>SUM(M100:M106)</f>
        <v>56</v>
      </c>
    </row>
    <row r="108" spans="1:13" ht="12.75">
      <c r="A108" s="90"/>
      <c r="B108" s="122"/>
      <c r="C108" s="240" t="s">
        <v>704</v>
      </c>
      <c r="D108" s="28">
        <v>1</v>
      </c>
      <c r="E108" s="28">
        <v>1</v>
      </c>
      <c r="F108" s="28">
        <f>D108+E108</f>
        <v>2</v>
      </c>
      <c r="G108" s="28"/>
      <c r="H108" s="28">
        <f>F108+G108</f>
        <v>2</v>
      </c>
      <c r="I108" s="28"/>
      <c r="J108" s="28"/>
      <c r="K108" s="28"/>
      <c r="L108" s="28"/>
      <c r="M108" s="28"/>
    </row>
    <row r="109" spans="1:13" ht="24" customHeight="1">
      <c r="A109" s="191"/>
      <c r="B109" s="192" t="s">
        <v>763</v>
      </c>
      <c r="C109" s="274" t="s">
        <v>764</v>
      </c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</row>
    <row r="110" spans="1:13" ht="12.75">
      <c r="A110" s="90"/>
      <c r="B110" s="122"/>
      <c r="C110" s="142" t="s">
        <v>309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123" t="s">
        <v>472</v>
      </c>
      <c r="B111" s="122"/>
      <c r="C111" s="130" t="s">
        <v>310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5" customHeight="1">
      <c r="A112" s="90" t="s">
        <v>582</v>
      </c>
      <c r="B112" s="122"/>
      <c r="C112" s="146" t="s">
        <v>656</v>
      </c>
      <c r="D112" s="28"/>
      <c r="E112" s="28"/>
      <c r="F112" s="28"/>
      <c r="G112" s="28"/>
      <c r="H112" s="28"/>
      <c r="I112" s="28">
        <v>156</v>
      </c>
      <c r="J112" s="28"/>
      <c r="K112" s="28">
        <f>I112+J112</f>
        <v>156</v>
      </c>
      <c r="L112" s="28"/>
      <c r="M112" s="28">
        <f>K112+L112</f>
        <v>156</v>
      </c>
    </row>
    <row r="113" spans="1:13" ht="12.75">
      <c r="A113" s="90" t="s">
        <v>469</v>
      </c>
      <c r="B113" s="122"/>
      <c r="C113" s="101" t="s">
        <v>310</v>
      </c>
      <c r="D113" s="28"/>
      <c r="E113" s="28"/>
      <c r="F113" s="28"/>
      <c r="G113" s="28"/>
      <c r="H113" s="28"/>
      <c r="I113" s="28">
        <v>360</v>
      </c>
      <c r="J113" s="28"/>
      <c r="K113" s="28">
        <f>I113+J113</f>
        <v>360</v>
      </c>
      <c r="L113" s="28"/>
      <c r="M113" s="28">
        <f>K113+L113</f>
        <v>360</v>
      </c>
    </row>
    <row r="114" spans="1:13" ht="12.75">
      <c r="A114" s="90" t="s">
        <v>481</v>
      </c>
      <c r="B114" s="122"/>
      <c r="C114" s="143" t="s">
        <v>311</v>
      </c>
      <c r="D114" s="28"/>
      <c r="E114" s="28"/>
      <c r="F114" s="28"/>
      <c r="G114" s="28"/>
      <c r="H114" s="28"/>
      <c r="I114" s="28">
        <v>97</v>
      </c>
      <c r="J114" s="28"/>
      <c r="K114" s="28">
        <f>I114+J114</f>
        <v>97</v>
      </c>
      <c r="L114" s="28"/>
      <c r="M114" s="28">
        <f>K114+L114</f>
        <v>97</v>
      </c>
    </row>
    <row r="115" spans="1:13" ht="12.75">
      <c r="A115" s="90" t="s">
        <v>475</v>
      </c>
      <c r="B115" s="122"/>
      <c r="C115" s="101" t="s">
        <v>637</v>
      </c>
      <c r="D115" s="28"/>
      <c r="E115" s="28"/>
      <c r="F115" s="28"/>
      <c r="G115" s="28"/>
      <c r="H115" s="28"/>
      <c r="I115" s="28">
        <v>70</v>
      </c>
      <c r="J115" s="28"/>
      <c r="K115" s="28">
        <f>I115+J115</f>
        <v>70</v>
      </c>
      <c r="L115" s="28"/>
      <c r="M115" s="28">
        <f>K115+L115</f>
        <v>70</v>
      </c>
    </row>
    <row r="116" spans="1:13" ht="12.75">
      <c r="A116" s="123" t="s">
        <v>471</v>
      </c>
      <c r="B116" s="122"/>
      <c r="C116" s="130" t="s">
        <v>321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90" t="s">
        <v>463</v>
      </c>
      <c r="B117" s="122"/>
      <c r="C117" s="143" t="s">
        <v>322</v>
      </c>
      <c r="D117" s="28">
        <v>3996</v>
      </c>
      <c r="E117" s="28"/>
      <c r="F117" s="28">
        <f>D117+E117</f>
        <v>3996</v>
      </c>
      <c r="G117" s="28"/>
      <c r="H117" s="28">
        <f>F117+G117</f>
        <v>3996</v>
      </c>
      <c r="I117" s="28"/>
      <c r="J117" s="28"/>
      <c r="K117" s="28"/>
      <c r="L117" s="28"/>
      <c r="M117" s="28"/>
    </row>
    <row r="118" spans="1:13" ht="12.75">
      <c r="A118" s="90" t="s">
        <v>464</v>
      </c>
      <c r="B118" s="122"/>
      <c r="C118" s="101" t="s">
        <v>465</v>
      </c>
      <c r="D118" s="28">
        <v>1079</v>
      </c>
      <c r="E118" s="28"/>
      <c r="F118" s="28">
        <f>D118+E118</f>
        <v>1079</v>
      </c>
      <c r="G118" s="28"/>
      <c r="H118" s="28">
        <f>F118+G118</f>
        <v>1079</v>
      </c>
      <c r="I118" s="28"/>
      <c r="J118" s="28"/>
      <c r="K118" s="28"/>
      <c r="L118" s="28"/>
      <c r="M118" s="28"/>
    </row>
    <row r="119" spans="1:13" ht="12.75">
      <c r="A119" s="90" t="s">
        <v>484</v>
      </c>
      <c r="B119" s="122"/>
      <c r="C119" s="143" t="s">
        <v>323</v>
      </c>
      <c r="D119" s="28">
        <v>1132</v>
      </c>
      <c r="E119" s="28"/>
      <c r="F119" s="28">
        <f>D119+E119</f>
        <v>1132</v>
      </c>
      <c r="G119" s="28"/>
      <c r="H119" s="28">
        <f>F119+G119</f>
        <v>1132</v>
      </c>
      <c r="I119" s="28"/>
      <c r="J119" s="28"/>
      <c r="K119" s="28"/>
      <c r="L119" s="28"/>
      <c r="M119" s="28"/>
    </row>
    <row r="120" spans="1:13" ht="12.75">
      <c r="A120" s="90" t="s">
        <v>466</v>
      </c>
      <c r="B120" s="122"/>
      <c r="C120" s="101" t="s">
        <v>467</v>
      </c>
      <c r="D120" s="28">
        <v>1000</v>
      </c>
      <c r="E120" s="28"/>
      <c r="F120" s="28">
        <f>D120+E120</f>
        <v>1000</v>
      </c>
      <c r="G120" s="28"/>
      <c r="H120" s="28">
        <f>F120+G120</f>
        <v>1000</v>
      </c>
      <c r="I120" s="28"/>
      <c r="J120" s="28"/>
      <c r="K120" s="28"/>
      <c r="L120" s="28"/>
      <c r="M120" s="28"/>
    </row>
    <row r="121" spans="1:13" ht="12.75">
      <c r="A121" s="123"/>
      <c r="B121" s="122"/>
      <c r="C121" s="151" t="s">
        <v>332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90" t="s">
        <v>471</v>
      </c>
      <c r="B122" s="122"/>
      <c r="C122" s="152" t="s">
        <v>336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90" t="s">
        <v>591</v>
      </c>
      <c r="B123" s="122"/>
      <c r="C123" s="101" t="s">
        <v>791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90" t="s">
        <v>592</v>
      </c>
      <c r="B124" s="122"/>
      <c r="C124" s="101" t="s">
        <v>593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2.75">
      <c r="A125" s="123" t="s">
        <v>472</v>
      </c>
      <c r="B125" s="122"/>
      <c r="C125" s="152" t="s">
        <v>482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2.75">
      <c r="A126" s="90" t="s">
        <v>478</v>
      </c>
      <c r="B126" s="122"/>
      <c r="C126" s="101" t="s">
        <v>479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2.75">
      <c r="A127" s="90"/>
      <c r="B127" s="122"/>
      <c r="C127" s="130" t="s">
        <v>347</v>
      </c>
      <c r="D127" s="30">
        <f>SUM(D117:D126)</f>
        <v>7207</v>
      </c>
      <c r="E127" s="30">
        <f>SUM(E117:E126)</f>
        <v>0</v>
      </c>
      <c r="F127" s="30">
        <f>SUM(F117:F126)</f>
        <v>7207</v>
      </c>
      <c r="G127" s="30"/>
      <c r="H127" s="30">
        <f>SUM(H117:H126)</f>
        <v>7207</v>
      </c>
      <c r="I127" s="30">
        <f>SUM(I113:I126)</f>
        <v>527</v>
      </c>
      <c r="J127" s="30">
        <f>SUM(J113:J126)</f>
        <v>0</v>
      </c>
      <c r="K127" s="30">
        <f>SUM(K113:K126)</f>
        <v>527</v>
      </c>
      <c r="L127" s="30"/>
      <c r="M127" s="30">
        <f>SUM(M113:M126)</f>
        <v>527</v>
      </c>
    </row>
    <row r="128" spans="1:13" ht="12.75">
      <c r="A128" s="90"/>
      <c r="B128" s="122"/>
      <c r="C128" s="1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24" customHeight="1">
      <c r="A129" s="191"/>
      <c r="B129" s="192" t="s">
        <v>758</v>
      </c>
      <c r="C129" s="274" t="s">
        <v>759</v>
      </c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</row>
    <row r="130" spans="1:13" ht="12.75">
      <c r="A130" s="90"/>
      <c r="B130" s="122"/>
      <c r="C130" s="142" t="s">
        <v>309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>
      <c r="A131" s="123" t="s">
        <v>471</v>
      </c>
      <c r="B131" s="122"/>
      <c r="C131" s="130" t="s">
        <v>321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>
      <c r="A132" s="90" t="s">
        <v>463</v>
      </c>
      <c r="B132" s="122"/>
      <c r="C132" s="143" t="s">
        <v>322</v>
      </c>
      <c r="D132" s="32">
        <v>680</v>
      </c>
      <c r="E132" s="32"/>
      <c r="F132" s="32">
        <f>D132+E132</f>
        <v>680</v>
      </c>
      <c r="G132" s="32"/>
      <c r="H132" s="32">
        <f>F132+G132</f>
        <v>680</v>
      </c>
      <c r="I132" s="30"/>
      <c r="J132" s="30"/>
      <c r="K132" s="30"/>
      <c r="L132" s="30"/>
      <c r="M132" s="30"/>
    </row>
    <row r="133" spans="1:13" ht="12.75">
      <c r="A133" s="90" t="s">
        <v>464</v>
      </c>
      <c r="B133" s="122"/>
      <c r="C133" s="101" t="s">
        <v>465</v>
      </c>
      <c r="D133" s="32">
        <v>184</v>
      </c>
      <c r="E133" s="32"/>
      <c r="F133" s="32">
        <f>D133+E133</f>
        <v>184</v>
      </c>
      <c r="G133" s="32"/>
      <c r="H133" s="32">
        <f>F133+G133</f>
        <v>184</v>
      </c>
      <c r="I133" s="30"/>
      <c r="J133" s="30"/>
      <c r="K133" s="30"/>
      <c r="L133" s="30"/>
      <c r="M133" s="30"/>
    </row>
    <row r="134" spans="1:13" ht="12.75">
      <c r="A134" s="90" t="s">
        <v>484</v>
      </c>
      <c r="B134" s="122"/>
      <c r="C134" s="143" t="s">
        <v>323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22.5">
      <c r="A135" s="123" t="s">
        <v>472</v>
      </c>
      <c r="B135" s="122"/>
      <c r="C135" s="169" t="s">
        <v>583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9.5">
      <c r="A136" s="90" t="s">
        <v>582</v>
      </c>
      <c r="B136" s="122"/>
      <c r="C136" s="146" t="s">
        <v>655</v>
      </c>
      <c r="D136" s="30"/>
      <c r="E136" s="30"/>
      <c r="F136" s="30"/>
      <c r="G136" s="30"/>
      <c r="H136" s="30"/>
      <c r="I136" s="32">
        <v>366</v>
      </c>
      <c r="J136" s="32"/>
      <c r="K136" s="32">
        <f>I136+J136</f>
        <v>366</v>
      </c>
      <c r="L136" s="32"/>
      <c r="M136" s="32">
        <f>K136+L136</f>
        <v>366</v>
      </c>
    </row>
    <row r="137" spans="1:13" ht="12.75">
      <c r="A137" s="90"/>
      <c r="B137" s="122"/>
      <c r="C137" s="130" t="s">
        <v>347</v>
      </c>
      <c r="D137" s="30">
        <f aca="true" t="shared" si="2" ref="D137:K137">SUM(D132:D136)</f>
        <v>864</v>
      </c>
      <c r="E137" s="30">
        <f t="shared" si="2"/>
        <v>0</v>
      </c>
      <c r="F137" s="30">
        <f t="shared" si="2"/>
        <v>864</v>
      </c>
      <c r="G137" s="30"/>
      <c r="H137" s="30">
        <f>SUM(H132:H136)</f>
        <v>864</v>
      </c>
      <c r="I137" s="30">
        <f t="shared" si="2"/>
        <v>366</v>
      </c>
      <c r="J137" s="30">
        <f t="shared" si="2"/>
        <v>0</v>
      </c>
      <c r="K137" s="30">
        <f t="shared" si="2"/>
        <v>366</v>
      </c>
      <c r="L137" s="30"/>
      <c r="M137" s="30">
        <f>SUM(M132:M136)</f>
        <v>366</v>
      </c>
    </row>
    <row r="138" spans="1:13" ht="12.75">
      <c r="A138" s="90"/>
      <c r="B138" s="122"/>
      <c r="C138" s="130" t="s">
        <v>665</v>
      </c>
      <c r="D138" s="30">
        <v>3</v>
      </c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2.75">
      <c r="A139" s="90"/>
      <c r="B139" s="122"/>
      <c r="C139" s="130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12.75">
      <c r="A140" s="90"/>
      <c r="B140" s="122"/>
      <c r="C140" s="130" t="s">
        <v>352</v>
      </c>
      <c r="D140" s="30">
        <f>SUM(D18+D30+D37+D49+D55+D63+D75+D82+D95+D107+D127+D137)</f>
        <v>48040</v>
      </c>
      <c r="E140" s="30">
        <f>SUM(E18+E30+E37+E49+E55+E63+E75+E82+E95+E107+E127+E137)</f>
        <v>1431</v>
      </c>
      <c r="F140" s="30">
        <f>SUM(F18+F30+F37+F49+F55+F63+F75+F82+F95+F107+F127+F137)</f>
        <v>49471</v>
      </c>
      <c r="G140" s="30"/>
      <c r="H140" s="30">
        <f>SUM(H18+H30+H37+H49+H55+H63+H75+H82+H95+H107+H127+H137)</f>
        <v>49471</v>
      </c>
      <c r="I140" s="28"/>
      <c r="J140" s="28"/>
      <c r="K140" s="28"/>
      <c r="L140" s="28"/>
      <c r="M140" s="28"/>
    </row>
    <row r="141" spans="1:13" ht="12.75">
      <c r="A141" s="90"/>
      <c r="B141" s="122"/>
      <c r="C141" s="130" t="s">
        <v>353</v>
      </c>
      <c r="D141" s="28"/>
      <c r="E141" s="28"/>
      <c r="F141" s="28"/>
      <c r="G141" s="28"/>
      <c r="H141" s="28"/>
      <c r="I141" s="30">
        <f>SUM(I18+I30+I37+I49+I55+I63+I75+I82+I95+I107+I112+I127+I137)</f>
        <v>48040</v>
      </c>
      <c r="J141" s="30">
        <f>SUM(J18+J30+J37+J49+J55+J63+J75+J82+J95+J107+J112+J127+J137)</f>
        <v>1431</v>
      </c>
      <c r="K141" s="30">
        <f>SUM(K18+K30+K37+K49+K55+K63+K75+K82+K95+K107+K112+K127+K137)</f>
        <v>49471</v>
      </c>
      <c r="L141" s="30">
        <f>SUM(L18+L30+L37+L49+L55+L63+L75+L82+L95+L107+L112+L127+L137)</f>
        <v>0</v>
      </c>
      <c r="M141" s="30">
        <f>SUM(M18+M30+M37+M49+L6055+M63+M75+M82+M95+M107+M112+M127+M137)</f>
        <v>48468</v>
      </c>
    </row>
    <row r="142" spans="1:13" ht="12.75">
      <c r="A142" s="90"/>
      <c r="B142" s="122"/>
      <c r="C142" s="130" t="s">
        <v>272</v>
      </c>
      <c r="D142" s="30">
        <v>12</v>
      </c>
      <c r="E142" s="30"/>
      <c r="F142" s="30"/>
      <c r="G142" s="30"/>
      <c r="H142" s="30"/>
      <c r="I142" s="28"/>
      <c r="J142" s="28"/>
      <c r="K142" s="28"/>
      <c r="L142" s="28"/>
      <c r="M142" s="28"/>
    </row>
    <row r="144" ht="21" customHeight="1">
      <c r="A144" s="196" t="s">
        <v>694</v>
      </c>
    </row>
    <row r="145" spans="1:13" ht="22.5">
      <c r="A145" s="15" t="s">
        <v>451</v>
      </c>
      <c r="B145" s="121"/>
      <c r="C145" s="61" t="s">
        <v>438</v>
      </c>
      <c r="D145" s="188" t="s">
        <v>307</v>
      </c>
      <c r="E145" s="188" t="s">
        <v>1411</v>
      </c>
      <c r="F145" s="188" t="s">
        <v>1413</v>
      </c>
      <c r="G145" s="188"/>
      <c r="H145" s="188" t="s">
        <v>1413</v>
      </c>
      <c r="I145" s="188" t="s">
        <v>307</v>
      </c>
      <c r="J145" s="188" t="s">
        <v>1411</v>
      </c>
      <c r="K145" s="188" t="s">
        <v>1412</v>
      </c>
      <c r="L145" s="188"/>
      <c r="M145" s="188" t="s">
        <v>1412</v>
      </c>
    </row>
    <row r="146" spans="1:13" ht="12.75">
      <c r="A146" s="23" t="s">
        <v>463</v>
      </c>
      <c r="B146" s="121"/>
      <c r="C146" s="62" t="s">
        <v>441</v>
      </c>
      <c r="D146" s="33">
        <f aca="true" t="shared" si="3" ref="D146:F147">SUM(D14+D26+D68+D80+D91+D103+D117+D132)</f>
        <v>25001</v>
      </c>
      <c r="E146" s="33">
        <f t="shared" si="3"/>
        <v>523</v>
      </c>
      <c r="F146" s="33">
        <f t="shared" si="3"/>
        <v>25524</v>
      </c>
      <c r="G146" s="33"/>
      <c r="H146" s="33">
        <f>SUM(H14+H26+H68+H80+H91+H103+H117+H132)</f>
        <v>25524</v>
      </c>
      <c r="I146" s="33"/>
      <c r="J146" s="33"/>
      <c r="K146" s="33"/>
      <c r="L146" s="33"/>
      <c r="M146" s="33"/>
    </row>
    <row r="147" spans="1:13" ht="12.75">
      <c r="A147" s="23" t="s">
        <v>464</v>
      </c>
      <c r="B147" s="121"/>
      <c r="C147" s="58" t="s">
        <v>465</v>
      </c>
      <c r="D147" s="33">
        <f t="shared" si="3"/>
        <v>6720</v>
      </c>
      <c r="E147" s="33">
        <f t="shared" si="3"/>
        <v>141</v>
      </c>
      <c r="F147" s="33">
        <f t="shared" si="3"/>
        <v>6861</v>
      </c>
      <c r="G147" s="33"/>
      <c r="H147" s="33">
        <f>SUM(H15+H27+H69+H81+H92+H104+H118+H133)</f>
        <v>6861</v>
      </c>
      <c r="I147" s="33"/>
      <c r="J147" s="33"/>
      <c r="K147" s="33"/>
      <c r="L147" s="33"/>
      <c r="M147" s="33"/>
    </row>
    <row r="148" spans="1:13" ht="12.75">
      <c r="A148" s="23" t="s">
        <v>484</v>
      </c>
      <c r="B148" s="121"/>
      <c r="C148" s="62" t="s">
        <v>666</v>
      </c>
      <c r="D148" s="33">
        <f>SUM(D16+D28+D47+D70+D93+D105+D119+D134)</f>
        <v>12181</v>
      </c>
      <c r="E148" s="33">
        <f>SUM(E16+E28+E47+E70+E93+E105+E119+E134)</f>
        <v>767</v>
      </c>
      <c r="F148" s="33">
        <f>SUM(F16+F28+F47+F70+F93+F105+F119+F134)</f>
        <v>12948</v>
      </c>
      <c r="G148" s="33"/>
      <c r="H148" s="33">
        <f>SUM(H16+H28+H47+H70+H93+H105+H119+H134)</f>
        <v>12948</v>
      </c>
      <c r="I148" s="33"/>
      <c r="J148" s="33"/>
      <c r="K148" s="33"/>
      <c r="L148" s="33"/>
      <c r="M148" s="33"/>
    </row>
    <row r="149" spans="1:13" ht="12.75">
      <c r="A149" s="23" t="s">
        <v>466</v>
      </c>
      <c r="B149" s="121"/>
      <c r="C149" s="58" t="s">
        <v>467</v>
      </c>
      <c r="D149" s="33">
        <f>SUM(D17+D29+D48+D71+D94+D106+D120)</f>
        <v>4138</v>
      </c>
      <c r="E149" s="33">
        <f>SUM(E17+E29+E48+E71+E94+E106+E120)</f>
        <v>0</v>
      </c>
      <c r="F149" s="33">
        <f>SUM(F17+F29+F48+F71+F94+F106+F120)</f>
        <v>4138</v>
      </c>
      <c r="G149" s="33"/>
      <c r="H149" s="33">
        <f>SUM(H17+H29+H48+H71+H94+H106+H120)</f>
        <v>4138</v>
      </c>
      <c r="I149" s="33"/>
      <c r="J149" s="33"/>
      <c r="K149" s="33"/>
      <c r="L149" s="33"/>
      <c r="M149" s="33"/>
    </row>
    <row r="150" spans="1:13" ht="12.75">
      <c r="A150" s="23" t="s">
        <v>591</v>
      </c>
      <c r="B150" s="121"/>
      <c r="C150" s="62" t="s">
        <v>336</v>
      </c>
      <c r="D150" s="33">
        <f>SUM(D123+D124)</f>
        <v>0</v>
      </c>
      <c r="E150" s="33">
        <f>SUM(E123+E124)</f>
        <v>0</v>
      </c>
      <c r="F150" s="33">
        <f>SUM(F123+F124)</f>
        <v>0</v>
      </c>
      <c r="G150" s="33"/>
      <c r="H150" s="33">
        <f>SUM(H123+H124)</f>
        <v>0</v>
      </c>
      <c r="I150" s="33"/>
      <c r="J150" s="33"/>
      <c r="K150" s="33"/>
      <c r="L150" s="33"/>
      <c r="M150" s="33"/>
    </row>
    <row r="151" spans="1:13" ht="12.75">
      <c r="A151" s="23"/>
      <c r="B151" s="121"/>
      <c r="C151" s="61" t="s">
        <v>439</v>
      </c>
      <c r="D151" s="34">
        <f>SUM(D146:D150)</f>
        <v>48040</v>
      </c>
      <c r="E151" s="34">
        <f>SUM(E146:E150)</f>
        <v>1431</v>
      </c>
      <c r="F151" s="34">
        <f>SUM(F146:F150)</f>
        <v>49471</v>
      </c>
      <c r="G151" s="34"/>
      <c r="H151" s="34">
        <f>SUM(H146:H150)</f>
        <v>49471</v>
      </c>
      <c r="I151" s="35"/>
      <c r="J151" s="35"/>
      <c r="K151" s="35"/>
      <c r="L151" s="35"/>
      <c r="M151" s="35"/>
    </row>
    <row r="152" spans="1:13" ht="12.75">
      <c r="A152" s="23"/>
      <c r="B152" s="121"/>
      <c r="C152" s="61" t="s">
        <v>440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2.75">
      <c r="A153" s="23" t="s">
        <v>631</v>
      </c>
      <c r="B153" s="121"/>
      <c r="C153" s="62" t="s">
        <v>790</v>
      </c>
      <c r="D153" s="33"/>
      <c r="E153" s="33"/>
      <c r="F153" s="33"/>
      <c r="G153" s="33"/>
      <c r="H153" s="33"/>
      <c r="I153" s="33">
        <f>SUM(I112+I136)</f>
        <v>522</v>
      </c>
      <c r="J153" s="33">
        <f>SUM(J112+J136)</f>
        <v>0</v>
      </c>
      <c r="K153" s="33">
        <f>SUM(K112+K136)</f>
        <v>522</v>
      </c>
      <c r="L153" s="33"/>
      <c r="M153" s="33">
        <f>SUM(M112+M136)</f>
        <v>522</v>
      </c>
    </row>
    <row r="154" spans="1:13" ht="12.75">
      <c r="A154" s="23" t="s">
        <v>474</v>
      </c>
      <c r="B154" s="121"/>
      <c r="C154" s="62" t="s">
        <v>380</v>
      </c>
      <c r="D154" s="33"/>
      <c r="E154" s="33"/>
      <c r="F154" s="33"/>
      <c r="G154" s="33"/>
      <c r="H154" s="33"/>
      <c r="I154" s="33">
        <f>SUM(I11+I12+I23+I24+I35+I36+I42+I43+I53+I54+I73+I74+I87+I88+I100+I101+I114+I113+I89)</f>
        <v>14735</v>
      </c>
      <c r="J154" s="33">
        <f>SUM(J11+J12+J23+J24+J35+J36+J42+J43+J53+J54+J73+J74+J87+J88+J100+J101+J114+J113+J89)</f>
        <v>0</v>
      </c>
      <c r="K154" s="33">
        <f>SUM(K11+K12+K23+K24+K35+K36+K42+K43+K53+K54+K73+K74+K87+K88+K100+K101+K114+K113+K89)</f>
        <v>14735</v>
      </c>
      <c r="L154" s="33"/>
      <c r="M154" s="33">
        <f>SUM(M11+M12+M23+M24+M35+M36+M42+M43+M53+M54+M73+M74+M87+M88+M100+M101+M114+M113+M89)</f>
        <v>14735</v>
      </c>
    </row>
    <row r="155" spans="1:13" ht="12.75">
      <c r="A155" s="23" t="s">
        <v>475</v>
      </c>
      <c r="B155" s="121"/>
      <c r="C155" s="62" t="s">
        <v>477</v>
      </c>
      <c r="D155" s="33"/>
      <c r="E155" s="33"/>
      <c r="F155" s="33"/>
      <c r="G155" s="33"/>
      <c r="H155" s="33"/>
      <c r="I155" s="33">
        <f>SUM(I115)</f>
        <v>70</v>
      </c>
      <c r="J155" s="33">
        <f>SUM(J115)</f>
        <v>0</v>
      </c>
      <c r="K155" s="33">
        <f>SUM(K115)</f>
        <v>70</v>
      </c>
      <c r="L155" s="33"/>
      <c r="M155" s="33">
        <f>SUM(M115)</f>
        <v>70</v>
      </c>
    </row>
    <row r="156" spans="1:13" ht="12.75">
      <c r="A156" s="23" t="s">
        <v>478</v>
      </c>
      <c r="B156" s="121"/>
      <c r="C156" s="62" t="s">
        <v>479</v>
      </c>
      <c r="D156" s="33"/>
      <c r="E156" s="33"/>
      <c r="F156" s="33"/>
      <c r="G156" s="33"/>
      <c r="H156" s="33"/>
      <c r="I156" s="33">
        <f>SUM(I126)</f>
        <v>0</v>
      </c>
      <c r="J156" s="33">
        <f>SUM(J126)</f>
        <v>0</v>
      </c>
      <c r="K156" s="33">
        <f>SUM(K126)</f>
        <v>0</v>
      </c>
      <c r="L156" s="33"/>
      <c r="M156" s="33">
        <f>SUM(M126)</f>
        <v>0</v>
      </c>
    </row>
    <row r="157" spans="1:13" ht="12.75">
      <c r="A157" s="23" t="s">
        <v>476</v>
      </c>
      <c r="B157" s="121"/>
      <c r="C157" s="62" t="s">
        <v>483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2.75">
      <c r="A158" s="23" t="s">
        <v>473</v>
      </c>
      <c r="B158" s="121"/>
      <c r="C158" s="63" t="s">
        <v>381</v>
      </c>
      <c r="D158" s="33"/>
      <c r="E158" s="33"/>
      <c r="F158" s="33"/>
      <c r="G158" s="33"/>
      <c r="H158" s="33"/>
      <c r="I158" s="33">
        <f>SUM(I62)</f>
        <v>0</v>
      </c>
      <c r="J158" s="33">
        <f>SUM(J62)</f>
        <v>122</v>
      </c>
      <c r="K158" s="33">
        <f>SUM(K62)</f>
        <v>122</v>
      </c>
      <c r="L158" s="33"/>
      <c r="M158" s="33">
        <f>SUM(M62)</f>
        <v>122</v>
      </c>
    </row>
    <row r="159" spans="1:13" ht="12.75">
      <c r="A159" s="23" t="s">
        <v>473</v>
      </c>
      <c r="B159" s="121"/>
      <c r="C159" s="62" t="s">
        <v>442</v>
      </c>
      <c r="D159" s="33"/>
      <c r="E159" s="33"/>
      <c r="F159" s="33"/>
      <c r="G159" s="33"/>
      <c r="H159" s="33"/>
      <c r="I159" s="33">
        <f>SUM(I60)</f>
        <v>32713</v>
      </c>
      <c r="J159" s="33">
        <f>SUM(J60)</f>
        <v>1309</v>
      </c>
      <c r="K159" s="33">
        <f>SUM(K60)</f>
        <v>34022</v>
      </c>
      <c r="L159" s="33"/>
      <c r="M159" s="33">
        <f>SUM(M60)</f>
        <v>34022</v>
      </c>
    </row>
    <row r="160" spans="1:13" ht="12.75">
      <c r="A160" s="23"/>
      <c r="B160" s="121"/>
      <c r="C160" s="61" t="s">
        <v>443</v>
      </c>
      <c r="D160" s="34"/>
      <c r="E160" s="34"/>
      <c r="F160" s="34"/>
      <c r="G160" s="34"/>
      <c r="H160" s="34"/>
      <c r="I160" s="34">
        <f>SUM(I153:I159)</f>
        <v>48040</v>
      </c>
      <c r="J160" s="34">
        <f>SUM(J153:J159)</f>
        <v>1431</v>
      </c>
      <c r="K160" s="34">
        <f>SUM(K153:K159)</f>
        <v>49471</v>
      </c>
      <c r="L160" s="34"/>
      <c r="M160" s="34">
        <f>SUM(M153:M159)</f>
        <v>49471</v>
      </c>
    </row>
  </sheetData>
  <sheetProtection/>
  <mergeCells count="12">
    <mergeCell ref="C129:M129"/>
    <mergeCell ref="C84:M84"/>
    <mergeCell ref="C109:M109"/>
    <mergeCell ref="A2:M2"/>
    <mergeCell ref="A3:M3"/>
    <mergeCell ref="C65:M65"/>
    <mergeCell ref="C77:M77"/>
    <mergeCell ref="B5:B6"/>
    <mergeCell ref="C5:C6"/>
    <mergeCell ref="A5:A6"/>
    <mergeCell ref="D5:F5"/>
    <mergeCell ref="I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20" zoomScaleNormal="120" zoomScalePageLayoutView="0" workbookViewId="0" topLeftCell="A1">
      <pane ySplit="7" topLeftCell="A56" activePane="bottomLeft" state="frozen"/>
      <selection pane="topLeft" activeCell="B44" sqref="B44"/>
      <selection pane="bottomLeft" activeCell="B44" sqref="B44"/>
    </sheetView>
  </sheetViews>
  <sheetFormatPr defaultColWidth="9.140625" defaultRowHeight="12.75"/>
  <cols>
    <col min="1" max="1" width="9.57421875" style="74" customWidth="1"/>
    <col min="2" max="2" width="30.57421875" style="74" customWidth="1"/>
    <col min="3" max="3" width="8.8515625" style="74" customWidth="1"/>
    <col min="4" max="4" width="8.57421875" style="74" customWidth="1"/>
    <col min="5" max="5" width="10.57421875" style="74" customWidth="1"/>
    <col min="6" max="6" width="12.57421875" style="75" customWidth="1"/>
    <col min="9" max="9" width="10.7109375" style="0" bestFit="1" customWidth="1"/>
  </cols>
  <sheetData>
    <row r="1" spans="1:6" ht="12.75">
      <c r="A1" s="72"/>
      <c r="B1" s="72"/>
      <c r="C1" s="73"/>
      <c r="D1" s="73"/>
      <c r="E1" s="73"/>
      <c r="F1" s="73" t="s">
        <v>554</v>
      </c>
    </row>
    <row r="2" spans="1:6" ht="27.75" customHeight="1">
      <c r="A2" s="282" t="s">
        <v>784</v>
      </c>
      <c r="B2" s="282"/>
      <c r="C2" s="282"/>
      <c r="D2" s="282"/>
      <c r="E2" s="282"/>
      <c r="F2" s="282"/>
    </row>
    <row r="4" spans="1:6" ht="12.75">
      <c r="A4" s="72"/>
      <c r="B4" s="73" t="s">
        <v>383</v>
      </c>
      <c r="C4" s="72"/>
      <c r="D4" s="72"/>
      <c r="E4" s="72"/>
      <c r="F4" s="72">
        <v>625733</v>
      </c>
    </row>
    <row r="5" spans="1:6" ht="12.75">
      <c r="A5" s="72"/>
      <c r="B5" s="73" t="s">
        <v>487</v>
      </c>
      <c r="C5" s="73"/>
      <c r="D5" s="73"/>
      <c r="E5" s="73"/>
      <c r="F5" s="73" t="s">
        <v>488</v>
      </c>
    </row>
    <row r="7" spans="1:6" ht="33.75">
      <c r="A7" s="76" t="s">
        <v>489</v>
      </c>
      <c r="B7" s="77" t="s">
        <v>384</v>
      </c>
      <c r="C7" s="76" t="s">
        <v>490</v>
      </c>
      <c r="D7" s="48" t="s">
        <v>491</v>
      </c>
      <c r="E7" s="76" t="s">
        <v>492</v>
      </c>
      <c r="F7" s="78" t="s">
        <v>493</v>
      </c>
    </row>
    <row r="8" spans="1:6" ht="12.75">
      <c r="A8" s="283" t="s">
        <v>494</v>
      </c>
      <c r="B8" s="284"/>
      <c r="C8" s="284"/>
      <c r="D8" s="284"/>
      <c r="E8" s="284"/>
      <c r="F8" s="285"/>
    </row>
    <row r="9" spans="1:6" ht="12.75">
      <c r="A9" s="283" t="s">
        <v>495</v>
      </c>
      <c r="B9" s="284"/>
      <c r="C9" s="284"/>
      <c r="D9" s="284"/>
      <c r="E9" s="284"/>
      <c r="F9" s="285"/>
    </row>
    <row r="10" spans="1:6" ht="12.75">
      <c r="A10" s="79" t="s">
        <v>385</v>
      </c>
      <c r="B10" s="79" t="s">
        <v>386</v>
      </c>
      <c r="C10" s="80"/>
      <c r="D10" s="80"/>
      <c r="E10" s="80"/>
      <c r="F10" s="81"/>
    </row>
    <row r="11" spans="1:6" ht="22.5">
      <c r="A11" s="79" t="s">
        <v>387</v>
      </c>
      <c r="B11" s="82" t="s">
        <v>388</v>
      </c>
      <c r="C11" s="83" t="s">
        <v>496</v>
      </c>
      <c r="D11" s="83"/>
      <c r="E11" s="83">
        <v>4580000</v>
      </c>
      <c r="F11" s="32">
        <f>SUM(F12:F15)</f>
        <v>13136043</v>
      </c>
    </row>
    <row r="12" spans="1:6" ht="22.5">
      <c r="A12" s="79" t="s">
        <v>408</v>
      </c>
      <c r="B12" s="82" t="s">
        <v>413</v>
      </c>
      <c r="C12" s="83" t="s">
        <v>497</v>
      </c>
      <c r="D12" s="83"/>
      <c r="E12" s="83">
        <v>22300</v>
      </c>
      <c r="F12" s="32">
        <v>2131880</v>
      </c>
    </row>
    <row r="13" spans="1:6" ht="12.75">
      <c r="A13" s="79" t="s">
        <v>498</v>
      </c>
      <c r="B13" s="82" t="s">
        <v>499</v>
      </c>
      <c r="C13" s="83" t="s">
        <v>500</v>
      </c>
      <c r="D13" s="83"/>
      <c r="E13" s="83">
        <v>283200</v>
      </c>
      <c r="F13" s="32">
        <v>7278240</v>
      </c>
    </row>
    <row r="14" spans="1:6" ht="22.5">
      <c r="A14" s="79" t="s">
        <v>409</v>
      </c>
      <c r="B14" s="82" t="s">
        <v>410</v>
      </c>
      <c r="C14" s="83" t="s">
        <v>501</v>
      </c>
      <c r="D14" s="83"/>
      <c r="E14" s="83">
        <v>69</v>
      </c>
      <c r="F14" s="32">
        <v>2009349</v>
      </c>
    </row>
    <row r="15" spans="1:6" ht="12.75">
      <c r="A15" s="79" t="s">
        <v>414</v>
      </c>
      <c r="B15" s="82" t="s">
        <v>411</v>
      </c>
      <c r="C15" s="83" t="s">
        <v>500</v>
      </c>
      <c r="D15" s="83"/>
      <c r="E15" s="83">
        <v>227000</v>
      </c>
      <c r="F15" s="32">
        <v>1716574</v>
      </c>
    </row>
    <row r="16" spans="1:6" ht="33.75">
      <c r="A16" s="113" t="s">
        <v>308</v>
      </c>
      <c r="B16" s="114" t="s">
        <v>412</v>
      </c>
      <c r="C16" s="115"/>
      <c r="D16" s="115"/>
      <c r="E16" s="115"/>
      <c r="F16" s="115">
        <f>SUM(F12:F15)</f>
        <v>13136043</v>
      </c>
    </row>
    <row r="17" spans="1:6" ht="12.75">
      <c r="A17" s="286" t="s">
        <v>502</v>
      </c>
      <c r="B17" s="287"/>
      <c r="C17" s="287"/>
      <c r="D17" s="287"/>
      <c r="E17" s="287"/>
      <c r="F17" s="288"/>
    </row>
    <row r="18" spans="1:6" ht="12.75">
      <c r="A18" s="286" t="s">
        <v>503</v>
      </c>
      <c r="B18" s="287"/>
      <c r="C18" s="287"/>
      <c r="D18" s="287"/>
      <c r="E18" s="287"/>
      <c r="F18" s="288"/>
    </row>
    <row r="19" spans="1:6" ht="29.25">
      <c r="A19" s="79" t="s">
        <v>389</v>
      </c>
      <c r="B19" s="89" t="s">
        <v>390</v>
      </c>
      <c r="C19" s="83"/>
      <c r="D19" s="83"/>
      <c r="E19" s="83"/>
      <c r="F19" s="83"/>
    </row>
    <row r="20" spans="1:6" ht="19.5">
      <c r="A20" s="79" t="s">
        <v>504</v>
      </c>
      <c r="B20" s="89" t="s">
        <v>505</v>
      </c>
      <c r="C20" s="86" t="s">
        <v>506</v>
      </c>
      <c r="D20" s="106">
        <v>3.1</v>
      </c>
      <c r="E20" s="83">
        <v>4012000</v>
      </c>
      <c r="F20" s="83">
        <f>SUM(D20*E20)</f>
        <v>12437200</v>
      </c>
    </row>
    <row r="21" spans="1:6" ht="33" customHeight="1">
      <c r="A21" s="107" t="s">
        <v>668</v>
      </c>
      <c r="B21" s="108" t="s">
        <v>507</v>
      </c>
      <c r="C21" s="109" t="s">
        <v>506</v>
      </c>
      <c r="D21" s="110">
        <v>3.1</v>
      </c>
      <c r="E21" s="111">
        <v>34400</v>
      </c>
      <c r="F21" s="83">
        <f>SUM(D21*E21)</f>
        <v>106640</v>
      </c>
    </row>
    <row r="22" spans="1:6" ht="29.25">
      <c r="A22" s="112" t="s">
        <v>669</v>
      </c>
      <c r="B22" s="108" t="s">
        <v>508</v>
      </c>
      <c r="C22" s="111" t="s">
        <v>496</v>
      </c>
      <c r="D22" s="110">
        <v>1</v>
      </c>
      <c r="E22" s="111">
        <v>1800000</v>
      </c>
      <c r="F22" s="83">
        <f>SUM(D22*E22)</f>
        <v>1800000</v>
      </c>
    </row>
    <row r="23" spans="1:6" ht="22.5">
      <c r="A23" s="112" t="s">
        <v>670</v>
      </c>
      <c r="B23" s="107" t="s">
        <v>391</v>
      </c>
      <c r="C23" s="111" t="s">
        <v>496</v>
      </c>
      <c r="D23" s="110">
        <v>31</v>
      </c>
      <c r="E23" s="111">
        <v>56000</v>
      </c>
      <c r="F23" s="83">
        <f>SUM(D23*E23)</f>
        <v>1736000</v>
      </c>
    </row>
    <row r="24" spans="1:6" ht="48" customHeight="1">
      <c r="A24" s="113" t="s">
        <v>331</v>
      </c>
      <c r="B24" s="114" t="s">
        <v>392</v>
      </c>
      <c r="C24" s="115"/>
      <c r="D24" s="115"/>
      <c r="E24" s="115"/>
      <c r="F24" s="115">
        <f>SUM(F19:F23)</f>
        <v>16079840</v>
      </c>
    </row>
    <row r="25" spans="1:6" ht="12.75">
      <c r="A25" s="289" t="s">
        <v>509</v>
      </c>
      <c r="B25" s="290"/>
      <c r="C25" s="290"/>
      <c r="D25" s="290"/>
      <c r="E25" s="290"/>
      <c r="F25" s="291"/>
    </row>
    <row r="26" spans="1:7" s="221" customFormat="1" ht="22.5">
      <c r="A26" s="234" t="s">
        <v>681</v>
      </c>
      <c r="B26" s="235" t="s">
        <v>682</v>
      </c>
      <c r="C26" s="111"/>
      <c r="D26" s="111"/>
      <c r="E26" s="111"/>
      <c r="F26" s="34">
        <v>7080000</v>
      </c>
      <c r="G26" s="222" t="s">
        <v>679</v>
      </c>
    </row>
    <row r="27" spans="1:6" ht="22.5">
      <c r="A27" s="84" t="s">
        <v>393</v>
      </c>
      <c r="B27" s="92" t="s">
        <v>394</v>
      </c>
      <c r="C27" s="83" t="s">
        <v>496</v>
      </c>
      <c r="D27" s="83">
        <v>1301</v>
      </c>
      <c r="E27" s="83">
        <v>2277.221</v>
      </c>
      <c r="F27" s="30">
        <v>1959209</v>
      </c>
    </row>
    <row r="28" spans="1:6" ht="26.25" customHeight="1">
      <c r="A28" s="84" t="s">
        <v>416</v>
      </c>
      <c r="B28" s="87" t="s">
        <v>395</v>
      </c>
      <c r="C28" s="83"/>
      <c r="D28" s="83"/>
      <c r="E28" s="83"/>
      <c r="F28" s="32"/>
    </row>
    <row r="29" spans="1:6" ht="12.75">
      <c r="A29" s="79" t="s">
        <v>510</v>
      </c>
      <c r="B29" s="79" t="s">
        <v>396</v>
      </c>
      <c r="C29" s="83" t="s">
        <v>496</v>
      </c>
      <c r="D29" s="83">
        <v>29</v>
      </c>
      <c r="E29" s="83">
        <v>55360</v>
      </c>
      <c r="F29" s="32">
        <f>SUM(D29*E29)</f>
        <v>1605440</v>
      </c>
    </row>
    <row r="30" spans="1:6" ht="12.75">
      <c r="A30" s="79" t="s">
        <v>415</v>
      </c>
      <c r="B30" s="79" t="s">
        <v>397</v>
      </c>
      <c r="C30" s="83" t="s">
        <v>496</v>
      </c>
      <c r="D30" s="83">
        <v>18</v>
      </c>
      <c r="E30" s="83">
        <v>145000</v>
      </c>
      <c r="F30" s="32">
        <f>SUM(D30*E30)</f>
        <v>2610000</v>
      </c>
    </row>
    <row r="31" spans="1:6" ht="22.5">
      <c r="A31" s="79" t="s">
        <v>417</v>
      </c>
      <c r="B31" s="82" t="s">
        <v>398</v>
      </c>
      <c r="C31" s="83" t="s">
        <v>511</v>
      </c>
      <c r="D31" s="83">
        <v>1</v>
      </c>
      <c r="E31" s="83">
        <v>2500000</v>
      </c>
      <c r="F31" s="32">
        <f>SUM(D31*E31)</f>
        <v>2500000</v>
      </c>
    </row>
    <row r="32" spans="1:6" ht="12.75">
      <c r="A32" s="79" t="s">
        <v>418</v>
      </c>
      <c r="B32" s="79" t="s">
        <v>399</v>
      </c>
      <c r="C32" s="83" t="s">
        <v>496</v>
      </c>
      <c r="D32" s="83">
        <v>30</v>
      </c>
      <c r="E32" s="83">
        <v>109000</v>
      </c>
      <c r="F32" s="32">
        <f>SUM(D32*E32)</f>
        <v>3270000</v>
      </c>
    </row>
    <row r="33" spans="1:6" ht="22.5">
      <c r="A33" s="79" t="s">
        <v>671</v>
      </c>
      <c r="B33" s="82" t="s">
        <v>672</v>
      </c>
      <c r="C33" s="83" t="s">
        <v>496</v>
      </c>
      <c r="D33" s="83">
        <v>1301</v>
      </c>
      <c r="E33" s="83">
        <v>1000</v>
      </c>
      <c r="F33" s="32">
        <f>SUM(D33*E33)</f>
        <v>1301000</v>
      </c>
    </row>
    <row r="34" spans="1:6" ht="22.5">
      <c r="A34" s="84" t="s">
        <v>400</v>
      </c>
      <c r="B34" s="87" t="s">
        <v>512</v>
      </c>
      <c r="C34" s="85"/>
      <c r="D34" s="85"/>
      <c r="E34" s="85"/>
      <c r="F34" s="85">
        <f>SUM(F28:F33)</f>
        <v>11286440</v>
      </c>
    </row>
    <row r="35" spans="1:6" ht="12.75">
      <c r="A35" s="84" t="s">
        <v>513</v>
      </c>
      <c r="B35" s="88" t="s">
        <v>514</v>
      </c>
      <c r="C35" s="83"/>
      <c r="D35" s="83"/>
      <c r="E35" s="83"/>
      <c r="F35" s="83"/>
    </row>
    <row r="36" spans="1:6" ht="33.75">
      <c r="A36" s="79" t="s">
        <v>515</v>
      </c>
      <c r="B36" s="82" t="s">
        <v>516</v>
      </c>
      <c r="C36" s="83" t="s">
        <v>496</v>
      </c>
      <c r="D36" s="105">
        <v>2.42</v>
      </c>
      <c r="E36" s="83">
        <v>1632000</v>
      </c>
      <c r="F36" s="83">
        <f>SUM(D36*E36)</f>
        <v>3949440</v>
      </c>
    </row>
    <row r="37" spans="1:7" s="221" customFormat="1" ht="23.25" customHeight="1">
      <c r="A37" s="107" t="s">
        <v>676</v>
      </c>
      <c r="B37" s="112" t="s">
        <v>677</v>
      </c>
      <c r="C37" s="111"/>
      <c r="D37" s="232"/>
      <c r="E37" s="111"/>
      <c r="F37" s="111">
        <f>5790135+304744</f>
        <v>6094879</v>
      </c>
      <c r="G37" s="222" t="s">
        <v>710</v>
      </c>
    </row>
    <row r="38" spans="1:6" ht="22.5">
      <c r="A38" s="84" t="s">
        <v>517</v>
      </c>
      <c r="B38" s="87" t="s">
        <v>518</v>
      </c>
      <c r="C38" s="85"/>
      <c r="D38" s="85"/>
      <c r="E38" s="85"/>
      <c r="F38" s="85">
        <f>SUM(F36:F37)</f>
        <v>10044319</v>
      </c>
    </row>
    <row r="39" spans="1:6" ht="45">
      <c r="A39" s="113" t="s">
        <v>401</v>
      </c>
      <c r="B39" s="114" t="s">
        <v>402</v>
      </c>
      <c r="C39" s="115"/>
      <c r="D39" s="115"/>
      <c r="E39" s="115"/>
      <c r="F39" s="115">
        <f>SUM(F27+F34+F38+F26)</f>
        <v>30369968</v>
      </c>
    </row>
    <row r="40" spans="1:6" ht="12.75">
      <c r="A40" s="286" t="s">
        <v>519</v>
      </c>
      <c r="B40" s="287"/>
      <c r="C40" s="287"/>
      <c r="D40" s="287"/>
      <c r="E40" s="287"/>
      <c r="F40" s="288"/>
    </row>
    <row r="41" spans="1:6" ht="22.5">
      <c r="A41" s="79" t="s">
        <v>520</v>
      </c>
      <c r="B41" s="82" t="s">
        <v>403</v>
      </c>
      <c r="C41" s="83"/>
      <c r="D41" s="83"/>
      <c r="E41" s="83"/>
      <c r="F41" s="32"/>
    </row>
    <row r="42" spans="1:6" ht="33.75">
      <c r="A42" s="79" t="s">
        <v>521</v>
      </c>
      <c r="B42" s="82" t="s">
        <v>522</v>
      </c>
      <c r="C42" s="83" t="s">
        <v>496</v>
      </c>
      <c r="D42" s="83">
        <v>1301</v>
      </c>
      <c r="E42" s="83">
        <v>1140</v>
      </c>
      <c r="F42" s="32">
        <f>SUM(D42*E42)</f>
        <v>1483140</v>
      </c>
    </row>
    <row r="43" spans="1:6" ht="33.75">
      <c r="A43" s="113" t="s">
        <v>404</v>
      </c>
      <c r="B43" s="114" t="s">
        <v>405</v>
      </c>
      <c r="C43" s="115">
        <f>SUM(C41)</f>
        <v>0</v>
      </c>
      <c r="D43" s="115">
        <f>SUM(D41)</f>
        <v>0</v>
      </c>
      <c r="E43" s="115">
        <f>SUM(E41)</f>
        <v>0</v>
      </c>
      <c r="F43" s="115">
        <f>SUM(F41:F42)</f>
        <v>1483140</v>
      </c>
    </row>
    <row r="44" spans="1:9" ht="33.75">
      <c r="A44" s="116"/>
      <c r="B44" s="117" t="s">
        <v>407</v>
      </c>
      <c r="C44" s="118"/>
      <c r="D44" s="118"/>
      <c r="E44" s="118"/>
      <c r="F44" s="118">
        <f>SUM(F16+F24+F39+F43)</f>
        <v>61068991</v>
      </c>
      <c r="H44" s="12"/>
      <c r="I44" s="12"/>
    </row>
    <row r="45" spans="1:6" ht="32.25" customHeight="1">
      <c r="A45" s="294" t="s">
        <v>821</v>
      </c>
      <c r="B45" s="295"/>
      <c r="C45" s="295"/>
      <c r="D45" s="295"/>
      <c r="E45" s="295"/>
      <c r="F45" s="296"/>
    </row>
    <row r="46" spans="1:7" s="221" customFormat="1" ht="19.5">
      <c r="A46" s="233" t="s">
        <v>523</v>
      </c>
      <c r="B46" s="108" t="s">
        <v>524</v>
      </c>
      <c r="C46" s="233"/>
      <c r="D46" s="297" t="s">
        <v>525</v>
      </c>
      <c r="E46" s="223"/>
      <c r="F46" s="35">
        <v>960000</v>
      </c>
      <c r="G46" s="222" t="s">
        <v>679</v>
      </c>
    </row>
    <row r="47" spans="1:6" ht="19.5">
      <c r="A47" s="91" t="s">
        <v>526</v>
      </c>
      <c r="B47" s="89" t="s">
        <v>527</v>
      </c>
      <c r="C47" s="91"/>
      <c r="D47" s="298"/>
      <c r="E47" s="90"/>
      <c r="F47" s="32"/>
    </row>
    <row r="48" spans="1:6" ht="19.5">
      <c r="A48" s="91" t="s">
        <v>528</v>
      </c>
      <c r="B48" s="89" t="s">
        <v>529</v>
      </c>
      <c r="C48" s="91"/>
      <c r="D48" s="298"/>
      <c r="E48" s="90"/>
      <c r="F48" s="32"/>
    </row>
    <row r="49" spans="1:6" ht="19.5">
      <c r="A49" s="91" t="s">
        <v>530</v>
      </c>
      <c r="B49" s="89" t="s">
        <v>531</v>
      </c>
      <c r="C49" s="91"/>
      <c r="D49" s="298"/>
      <c r="E49" s="90"/>
      <c r="F49" s="32"/>
    </row>
    <row r="50" spans="1:6" ht="19.5">
      <c r="A50" s="91" t="s">
        <v>532</v>
      </c>
      <c r="B50" s="89" t="s">
        <v>533</v>
      </c>
      <c r="C50" s="91"/>
      <c r="D50" s="298"/>
      <c r="E50" s="90"/>
      <c r="F50" s="32"/>
    </row>
    <row r="51" spans="1:6" ht="19.5">
      <c r="A51" s="91" t="s">
        <v>534</v>
      </c>
      <c r="B51" s="89" t="s">
        <v>535</v>
      </c>
      <c r="C51" s="91"/>
      <c r="D51" s="298"/>
      <c r="E51" s="90"/>
      <c r="F51" s="32"/>
    </row>
    <row r="52" spans="1:6" ht="29.25">
      <c r="A52" s="91" t="s">
        <v>536</v>
      </c>
      <c r="B52" s="89" t="s">
        <v>537</v>
      </c>
      <c r="C52" s="91"/>
      <c r="D52" s="298"/>
      <c r="E52" s="90"/>
      <c r="F52" s="32">
        <v>54000</v>
      </c>
    </row>
    <row r="53" spans="1:6" ht="19.5">
      <c r="A53" s="91" t="s">
        <v>538</v>
      </c>
      <c r="B53" s="89" t="s">
        <v>539</v>
      </c>
      <c r="C53" s="91"/>
      <c r="D53" s="298"/>
      <c r="E53" s="90"/>
      <c r="F53" s="32">
        <v>127254</v>
      </c>
    </row>
    <row r="54" spans="1:7" s="221" customFormat="1" ht="16.5" customHeight="1">
      <c r="A54" s="233" t="s">
        <v>691</v>
      </c>
      <c r="B54" s="108" t="s">
        <v>571</v>
      </c>
      <c r="C54" s="233"/>
      <c r="D54" s="298"/>
      <c r="E54" s="223"/>
      <c r="F54" s="35">
        <v>430276</v>
      </c>
      <c r="G54" s="222" t="s">
        <v>679</v>
      </c>
    </row>
    <row r="55" spans="1:6" ht="12.75">
      <c r="A55" s="91" t="s">
        <v>540</v>
      </c>
      <c r="B55" s="91" t="s">
        <v>406</v>
      </c>
      <c r="C55" s="91"/>
      <c r="D55" s="298"/>
      <c r="E55" s="90"/>
      <c r="F55" s="32">
        <v>58125</v>
      </c>
    </row>
    <row r="56" spans="1:6" ht="19.5">
      <c r="A56" s="91" t="s">
        <v>541</v>
      </c>
      <c r="B56" s="89" t="s">
        <v>420</v>
      </c>
      <c r="C56" s="91"/>
      <c r="D56" s="299"/>
      <c r="E56" s="90"/>
      <c r="F56" s="32">
        <v>501260</v>
      </c>
    </row>
    <row r="57" spans="1:7" s="221" customFormat="1" ht="19.5">
      <c r="A57" s="233" t="s">
        <v>684</v>
      </c>
      <c r="B57" s="108" t="s">
        <v>685</v>
      </c>
      <c r="C57" s="233"/>
      <c r="D57" s="236"/>
      <c r="E57" s="223"/>
      <c r="F57" s="35">
        <v>960000</v>
      </c>
      <c r="G57" s="222" t="s">
        <v>679</v>
      </c>
    </row>
    <row r="58" spans="1:7" s="221" customFormat="1" ht="15" customHeight="1">
      <c r="A58" s="233" t="s">
        <v>690</v>
      </c>
      <c r="B58" s="237" t="s">
        <v>697</v>
      </c>
      <c r="C58" s="233"/>
      <c r="D58" s="236"/>
      <c r="E58" s="223"/>
      <c r="F58" s="35">
        <f>13064653+83007534</f>
        <v>96072187</v>
      </c>
      <c r="G58" s="222"/>
    </row>
    <row r="59" spans="1:7" s="221" customFormat="1" ht="15" customHeight="1">
      <c r="A59" s="233" t="s">
        <v>711</v>
      </c>
      <c r="B59" s="237" t="s">
        <v>712</v>
      </c>
      <c r="C59" s="233"/>
      <c r="D59" s="236"/>
      <c r="E59" s="223"/>
      <c r="F59" s="35">
        <v>4000</v>
      </c>
      <c r="G59" s="222"/>
    </row>
    <row r="60" spans="1:6" ht="12.75">
      <c r="A60" s="292" t="s">
        <v>683</v>
      </c>
      <c r="B60" s="293"/>
      <c r="C60" s="154"/>
      <c r="D60" s="154"/>
      <c r="E60" s="154"/>
      <c r="F60" s="158">
        <f>SUM(F46:F59)</f>
        <v>99167102</v>
      </c>
    </row>
    <row r="61" spans="1:6" ht="12.75">
      <c r="A61" s="157" t="s">
        <v>822</v>
      </c>
      <c r="B61" s="155"/>
      <c r="C61" s="156"/>
      <c r="D61" s="156"/>
      <c r="E61" s="156"/>
      <c r="F61" s="159">
        <f>SUM(F60+F44)</f>
        <v>160236093</v>
      </c>
    </row>
    <row r="62" ht="18.75" customHeight="1">
      <c r="F62" s="12">
        <f>'1. melléklet - Önkormányzat'!M128+'1. melléklet - Önkormányzat'!M131</f>
        <v>160236</v>
      </c>
    </row>
    <row r="67" spans="8:9" ht="12.75">
      <c r="H67" s="217" t="s">
        <v>692</v>
      </c>
      <c r="I67">
        <v>97409</v>
      </c>
    </row>
    <row r="68" ht="12.75">
      <c r="I68">
        <v>97409</v>
      </c>
    </row>
    <row r="69" ht="12.75">
      <c r="I69">
        <v>160655</v>
      </c>
    </row>
    <row r="70" ht="12.75">
      <c r="I70" s="218">
        <v>74803</v>
      </c>
    </row>
    <row r="71" ht="12.75">
      <c r="I71">
        <f>SUM(I67:I70)</f>
        <v>430276</v>
      </c>
    </row>
  </sheetData>
  <sheetProtection/>
  <mergeCells count="10">
    <mergeCell ref="A60:B60"/>
    <mergeCell ref="A40:F40"/>
    <mergeCell ref="A45:F45"/>
    <mergeCell ref="D46:D56"/>
    <mergeCell ref="A2:F2"/>
    <mergeCell ref="A8:F8"/>
    <mergeCell ref="A9:F9"/>
    <mergeCell ref="A17:F17"/>
    <mergeCell ref="A18:F18"/>
    <mergeCell ref="A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22.57421875" style="0" customWidth="1"/>
    <col min="2" max="2" width="8.00390625" style="12" customWidth="1"/>
    <col min="3" max="3" width="7.28125" style="12" customWidth="1"/>
    <col min="4" max="4" width="8.00390625" style="12" customWidth="1"/>
    <col min="5" max="6" width="7.421875" style="12" customWidth="1"/>
    <col min="7" max="7" width="8.00390625" style="12" customWidth="1"/>
    <col min="8" max="8" width="8.421875" style="12" customWidth="1"/>
    <col min="9" max="9" width="8.7109375" style="12" customWidth="1"/>
    <col min="10" max="10" width="9.00390625" style="12" customWidth="1"/>
    <col min="11" max="11" width="9.28125" style="12" bestFit="1" customWidth="1"/>
    <col min="12" max="12" width="8.140625" style="12" customWidth="1"/>
    <col min="13" max="13" width="9.421875" style="12" customWidth="1"/>
    <col min="14" max="14" width="9.7109375" style="12" bestFit="1" customWidth="1"/>
  </cols>
  <sheetData>
    <row r="1" spans="1:14" ht="12.75">
      <c r="A1" s="5"/>
      <c r="B1" s="6"/>
      <c r="C1" s="6"/>
      <c r="D1" s="300" t="s">
        <v>301</v>
      </c>
      <c r="E1" s="300"/>
      <c r="F1" s="300"/>
      <c r="G1" s="300"/>
      <c r="H1" s="300"/>
      <c r="I1" s="300"/>
      <c r="J1" s="6"/>
      <c r="K1" s="6"/>
      <c r="L1" s="6"/>
      <c r="M1" s="6" t="s">
        <v>361</v>
      </c>
      <c r="N1" s="6"/>
    </row>
    <row r="2" spans="1:14" ht="13.5" thickBot="1">
      <c r="A2" s="7" t="s">
        <v>362</v>
      </c>
      <c r="B2" s="8" t="s">
        <v>363</v>
      </c>
      <c r="C2" s="8" t="s">
        <v>364</v>
      </c>
      <c r="D2" s="8" t="s">
        <v>365</v>
      </c>
      <c r="E2" s="8" t="s">
        <v>366</v>
      </c>
      <c r="F2" s="8" t="s">
        <v>367</v>
      </c>
      <c r="G2" s="8" t="s">
        <v>368</v>
      </c>
      <c r="H2" s="8" t="s">
        <v>369</v>
      </c>
      <c r="I2" s="8" t="s">
        <v>370</v>
      </c>
      <c r="J2" s="8" t="s">
        <v>371</v>
      </c>
      <c r="K2" s="8" t="s">
        <v>372</v>
      </c>
      <c r="L2" s="8" t="s">
        <v>373</v>
      </c>
      <c r="M2" s="9" t="s">
        <v>374</v>
      </c>
      <c r="N2" s="10" t="s">
        <v>375</v>
      </c>
    </row>
    <row r="3" spans="1:14" ht="22.5">
      <c r="A3" s="37" t="s">
        <v>376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0"/>
    </row>
    <row r="4" spans="1:14" ht="12.75">
      <c r="A4" s="181" t="s">
        <v>441</v>
      </c>
      <c r="B4" s="38">
        <v>6200</v>
      </c>
      <c r="C4" s="38">
        <v>6200</v>
      </c>
      <c r="D4" s="38">
        <v>6199</v>
      </c>
      <c r="E4" s="38">
        <v>6200</v>
      </c>
      <c r="F4" s="38">
        <v>6200</v>
      </c>
      <c r="G4" s="38">
        <v>6199</v>
      </c>
      <c r="H4" s="38">
        <v>6200</v>
      </c>
      <c r="I4" s="38">
        <v>6200</v>
      </c>
      <c r="J4" s="38">
        <v>6199</v>
      </c>
      <c r="K4" s="38">
        <v>6200</v>
      </c>
      <c r="L4" s="38">
        <v>6199</v>
      </c>
      <c r="M4" s="38">
        <v>6199</v>
      </c>
      <c r="N4" s="182">
        <f>SUM(B4:M4)</f>
        <v>74395</v>
      </c>
    </row>
    <row r="5" spans="1:14" ht="19.5">
      <c r="A5" s="167" t="s">
        <v>813</v>
      </c>
      <c r="B5" s="38">
        <v>1426</v>
      </c>
      <c r="C5" s="38">
        <v>1426</v>
      </c>
      <c r="D5" s="38">
        <v>1425</v>
      </c>
      <c r="E5" s="38">
        <v>1426</v>
      </c>
      <c r="F5" s="38">
        <v>1426</v>
      </c>
      <c r="G5" s="38">
        <v>1425</v>
      </c>
      <c r="H5" s="38">
        <v>1426</v>
      </c>
      <c r="I5" s="38">
        <v>1426</v>
      </c>
      <c r="J5" s="38">
        <v>1425</v>
      </c>
      <c r="K5" s="38">
        <v>1426</v>
      </c>
      <c r="L5" s="38">
        <v>1425</v>
      </c>
      <c r="M5" s="39">
        <v>1425</v>
      </c>
      <c r="N5" s="182">
        <f aca="true" t="shared" si="0" ref="N5:N12">SUM(B5:M5)</f>
        <v>17107</v>
      </c>
    </row>
    <row r="6" spans="1:14" ht="22.5">
      <c r="A6" s="102" t="s">
        <v>814</v>
      </c>
      <c r="B6" s="28">
        <v>3163</v>
      </c>
      <c r="C6" s="28">
        <v>3163</v>
      </c>
      <c r="D6" s="28">
        <v>3163</v>
      </c>
      <c r="E6" s="28">
        <v>3163</v>
      </c>
      <c r="F6" s="28">
        <v>3163</v>
      </c>
      <c r="G6" s="28">
        <v>3163</v>
      </c>
      <c r="H6" s="28">
        <v>3163</v>
      </c>
      <c r="I6" s="28">
        <v>3163</v>
      </c>
      <c r="J6" s="28">
        <v>3163</v>
      </c>
      <c r="K6" s="28">
        <v>3163</v>
      </c>
      <c r="L6" s="28">
        <v>3164</v>
      </c>
      <c r="M6" s="183">
        <v>3164</v>
      </c>
      <c r="N6" s="182">
        <f t="shared" si="0"/>
        <v>37958</v>
      </c>
    </row>
    <row r="7" spans="1:14" ht="12.75">
      <c r="A7" s="184" t="s">
        <v>324</v>
      </c>
      <c r="B7" s="28">
        <v>71</v>
      </c>
      <c r="C7" s="28">
        <v>71</v>
      </c>
      <c r="D7" s="28">
        <v>71</v>
      </c>
      <c r="E7" s="28">
        <v>71</v>
      </c>
      <c r="F7" s="28">
        <v>71</v>
      </c>
      <c r="G7" s="28">
        <v>71</v>
      </c>
      <c r="H7" s="28">
        <v>71</v>
      </c>
      <c r="I7" s="28">
        <v>71</v>
      </c>
      <c r="J7" s="28">
        <v>71</v>
      </c>
      <c r="K7" s="28">
        <v>71</v>
      </c>
      <c r="L7" s="28">
        <v>71</v>
      </c>
      <c r="M7" s="183">
        <v>72</v>
      </c>
      <c r="N7" s="182">
        <f t="shared" si="0"/>
        <v>853</v>
      </c>
    </row>
    <row r="8" spans="1:14" ht="22.5">
      <c r="A8" s="102" t="s">
        <v>585</v>
      </c>
      <c r="B8" s="28">
        <v>1571</v>
      </c>
      <c r="C8" s="28">
        <v>1571</v>
      </c>
      <c r="D8" s="28">
        <v>1572</v>
      </c>
      <c r="E8" s="28">
        <v>1571</v>
      </c>
      <c r="F8" s="28">
        <v>1571</v>
      </c>
      <c r="G8" s="28">
        <v>1572</v>
      </c>
      <c r="H8" s="28">
        <v>1571</v>
      </c>
      <c r="I8" s="28">
        <v>1571</v>
      </c>
      <c r="J8" s="28">
        <v>1572</v>
      </c>
      <c r="K8" s="28">
        <v>1571</v>
      </c>
      <c r="L8" s="28">
        <v>1571</v>
      </c>
      <c r="M8" s="183">
        <v>1572</v>
      </c>
      <c r="N8" s="182">
        <f>SUM(B8:M8)</f>
        <v>18856</v>
      </c>
    </row>
    <row r="9" spans="1:14" ht="22.5">
      <c r="A9" s="102" t="s">
        <v>815</v>
      </c>
      <c r="B9" s="28">
        <v>80</v>
      </c>
      <c r="C9" s="28">
        <v>80</v>
      </c>
      <c r="D9" s="28">
        <v>80</v>
      </c>
      <c r="E9" s="28">
        <v>80</v>
      </c>
      <c r="F9" s="28">
        <v>80</v>
      </c>
      <c r="G9" s="28">
        <v>80</v>
      </c>
      <c r="H9" s="28">
        <v>80</v>
      </c>
      <c r="I9" s="28">
        <v>80</v>
      </c>
      <c r="J9" s="28">
        <v>80</v>
      </c>
      <c r="K9" s="28">
        <v>80</v>
      </c>
      <c r="L9" s="28">
        <v>80</v>
      </c>
      <c r="M9" s="183">
        <v>80</v>
      </c>
      <c r="N9" s="182">
        <f t="shared" si="0"/>
        <v>960</v>
      </c>
    </row>
    <row r="10" spans="1:14" ht="22.5">
      <c r="A10" s="184" t="s">
        <v>377</v>
      </c>
      <c r="B10" s="28">
        <v>489</v>
      </c>
      <c r="C10" s="28">
        <v>489</v>
      </c>
      <c r="D10" s="28">
        <v>490</v>
      </c>
      <c r="E10" s="28">
        <v>490</v>
      </c>
      <c r="F10" s="28">
        <v>489</v>
      </c>
      <c r="G10" s="28">
        <v>489</v>
      </c>
      <c r="H10" s="28">
        <v>490</v>
      </c>
      <c r="I10" s="28">
        <v>490</v>
      </c>
      <c r="J10" s="28">
        <v>490</v>
      </c>
      <c r="K10" s="28">
        <v>490</v>
      </c>
      <c r="L10" s="28">
        <v>490</v>
      </c>
      <c r="M10" s="28">
        <v>490</v>
      </c>
      <c r="N10" s="182">
        <f t="shared" si="0"/>
        <v>5876</v>
      </c>
    </row>
    <row r="11" spans="1:14" ht="22.5">
      <c r="A11" s="102" t="s">
        <v>816</v>
      </c>
      <c r="B11" s="28">
        <v>6378</v>
      </c>
      <c r="C11" s="28">
        <v>6378</v>
      </c>
      <c r="D11" s="28">
        <v>6378</v>
      </c>
      <c r="E11" s="28">
        <v>6378</v>
      </c>
      <c r="F11" s="28">
        <v>6378</v>
      </c>
      <c r="G11" s="28">
        <v>6378</v>
      </c>
      <c r="H11" s="28">
        <v>6377</v>
      </c>
      <c r="I11" s="28">
        <v>6378</v>
      </c>
      <c r="J11" s="28">
        <v>6378</v>
      </c>
      <c r="K11" s="28">
        <v>6378</v>
      </c>
      <c r="L11" s="28">
        <v>6378</v>
      </c>
      <c r="M11" s="28">
        <v>6378</v>
      </c>
      <c r="N11" s="182">
        <f t="shared" si="0"/>
        <v>76535</v>
      </c>
    </row>
    <row r="12" spans="1:14" ht="23.25" thickBot="1">
      <c r="A12" s="184" t="s">
        <v>378</v>
      </c>
      <c r="B12" s="28">
        <v>11038</v>
      </c>
      <c r="C12" s="28">
        <v>11038</v>
      </c>
      <c r="D12" s="28">
        <v>11038</v>
      </c>
      <c r="E12" s="28">
        <v>11038</v>
      </c>
      <c r="F12" s="28">
        <v>11038</v>
      </c>
      <c r="G12" s="28">
        <v>11039</v>
      </c>
      <c r="H12" s="28">
        <v>11038</v>
      </c>
      <c r="I12" s="28">
        <v>11038</v>
      </c>
      <c r="J12" s="28">
        <v>11038</v>
      </c>
      <c r="K12" s="28">
        <v>11038</v>
      </c>
      <c r="L12" s="28">
        <v>11038</v>
      </c>
      <c r="M12" s="28">
        <v>11038</v>
      </c>
      <c r="N12" s="182">
        <f t="shared" si="0"/>
        <v>132457</v>
      </c>
    </row>
    <row r="13" spans="1:14" ht="13.5" thickTop="1">
      <c r="A13" s="49" t="s">
        <v>379</v>
      </c>
      <c r="B13" s="50">
        <f aca="true" t="shared" si="1" ref="B13:N13">SUM(B4:B12)</f>
        <v>30416</v>
      </c>
      <c r="C13" s="50">
        <f t="shared" si="1"/>
        <v>30416</v>
      </c>
      <c r="D13" s="50">
        <f t="shared" si="1"/>
        <v>30416</v>
      </c>
      <c r="E13" s="50">
        <f t="shared" si="1"/>
        <v>30417</v>
      </c>
      <c r="F13" s="50">
        <f t="shared" si="1"/>
        <v>30416</v>
      </c>
      <c r="G13" s="50">
        <f t="shared" si="1"/>
        <v>30416</v>
      </c>
      <c r="H13" s="50">
        <f t="shared" si="1"/>
        <v>30416</v>
      </c>
      <c r="I13" s="50">
        <f t="shared" si="1"/>
        <v>30417</v>
      </c>
      <c r="J13" s="50">
        <f t="shared" si="1"/>
        <v>30416</v>
      </c>
      <c r="K13" s="50">
        <f t="shared" si="1"/>
        <v>30417</v>
      </c>
      <c r="L13" s="50">
        <f t="shared" si="1"/>
        <v>30416</v>
      </c>
      <c r="M13" s="50">
        <f t="shared" si="1"/>
        <v>30418</v>
      </c>
      <c r="N13" s="50">
        <f t="shared" si="1"/>
        <v>364997</v>
      </c>
    </row>
    <row r="14" spans="1:14" ht="12.75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 thickBot="1">
      <c r="A15" s="7" t="s">
        <v>362</v>
      </c>
      <c r="B15" s="8" t="s">
        <v>363</v>
      </c>
      <c r="C15" s="8" t="s">
        <v>364</v>
      </c>
      <c r="D15" s="8" t="s">
        <v>365</v>
      </c>
      <c r="E15" s="8" t="s">
        <v>366</v>
      </c>
      <c r="F15" s="8" t="s">
        <v>367</v>
      </c>
      <c r="G15" s="8" t="s">
        <v>368</v>
      </c>
      <c r="H15" s="8" t="s">
        <v>369</v>
      </c>
      <c r="I15" s="8" t="s">
        <v>370</v>
      </c>
      <c r="J15" s="8" t="s">
        <v>371</v>
      </c>
      <c r="K15" s="8" t="s">
        <v>372</v>
      </c>
      <c r="L15" s="8" t="s">
        <v>373</v>
      </c>
      <c r="M15" s="9" t="s">
        <v>374</v>
      </c>
      <c r="N15" s="10" t="s">
        <v>375</v>
      </c>
    </row>
    <row r="16" spans="1:14" ht="22.5">
      <c r="A16" s="37" t="s">
        <v>376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3"/>
    </row>
    <row r="17" spans="1:14" ht="12.75">
      <c r="A17" s="102" t="s">
        <v>310</v>
      </c>
      <c r="B17" s="28">
        <v>2562</v>
      </c>
      <c r="C17" s="28">
        <v>2562</v>
      </c>
      <c r="D17" s="28">
        <v>2564</v>
      </c>
      <c r="E17" s="28">
        <v>2562</v>
      </c>
      <c r="F17" s="28">
        <v>2562</v>
      </c>
      <c r="G17" s="28">
        <v>2562</v>
      </c>
      <c r="H17" s="28">
        <v>2562</v>
      </c>
      <c r="I17" s="28">
        <v>2562</v>
      </c>
      <c r="J17" s="28">
        <v>2564</v>
      </c>
      <c r="K17" s="28">
        <v>2562</v>
      </c>
      <c r="L17" s="28">
        <v>2562</v>
      </c>
      <c r="M17" s="28">
        <v>2562</v>
      </c>
      <c r="N17" s="185">
        <f>SUM(B17:M17)</f>
        <v>30748</v>
      </c>
    </row>
    <row r="18" spans="1:14" ht="12.75">
      <c r="A18" s="102" t="s">
        <v>579</v>
      </c>
      <c r="B18" s="28">
        <v>618</v>
      </c>
      <c r="C18" s="28">
        <v>618</v>
      </c>
      <c r="D18" s="28">
        <v>618</v>
      </c>
      <c r="E18" s="28">
        <v>618</v>
      </c>
      <c r="F18" s="28">
        <v>618</v>
      </c>
      <c r="G18" s="28">
        <v>618</v>
      </c>
      <c r="H18" s="28">
        <v>618</v>
      </c>
      <c r="I18" s="28">
        <v>618</v>
      </c>
      <c r="J18" s="28">
        <v>618</v>
      </c>
      <c r="K18" s="28">
        <v>618</v>
      </c>
      <c r="L18" s="28">
        <v>618</v>
      </c>
      <c r="M18" s="183">
        <v>617</v>
      </c>
      <c r="N18" s="185">
        <f>SUM(B18:M18)</f>
        <v>7415</v>
      </c>
    </row>
    <row r="19" spans="1:14" ht="12.75">
      <c r="A19" s="102" t="s">
        <v>563</v>
      </c>
      <c r="B19" s="28">
        <v>500</v>
      </c>
      <c r="C19" s="28">
        <v>500</v>
      </c>
      <c r="D19" s="28">
        <v>13000</v>
      </c>
      <c r="E19" s="28">
        <v>500</v>
      </c>
      <c r="F19" s="28">
        <v>500</v>
      </c>
      <c r="G19" s="28">
        <v>500</v>
      </c>
      <c r="H19" s="28">
        <v>500</v>
      </c>
      <c r="I19" s="28">
        <v>500</v>
      </c>
      <c r="J19" s="28">
        <v>18000</v>
      </c>
      <c r="K19" s="28">
        <v>500</v>
      </c>
      <c r="L19" s="28">
        <v>500</v>
      </c>
      <c r="M19" s="183">
        <v>500</v>
      </c>
      <c r="N19" s="185">
        <f aca="true" t="shared" si="2" ref="N19:N26">SUM(B19:M19)</f>
        <v>36000</v>
      </c>
    </row>
    <row r="20" spans="1:14" ht="29.25">
      <c r="A20" s="167" t="s">
        <v>817</v>
      </c>
      <c r="B20" s="28">
        <v>4048</v>
      </c>
      <c r="C20" s="28">
        <v>4049</v>
      </c>
      <c r="D20" s="28">
        <v>4048</v>
      </c>
      <c r="E20" s="28">
        <v>4049</v>
      </c>
      <c r="F20" s="28">
        <v>4048</v>
      </c>
      <c r="G20" s="28">
        <v>4049</v>
      </c>
      <c r="H20" s="28">
        <v>4048</v>
      </c>
      <c r="I20" s="28">
        <v>4049</v>
      </c>
      <c r="J20" s="28">
        <v>4048</v>
      </c>
      <c r="K20" s="28">
        <v>4049</v>
      </c>
      <c r="L20" s="28">
        <v>4048</v>
      </c>
      <c r="M20" s="28">
        <v>4048</v>
      </c>
      <c r="N20" s="185">
        <f t="shared" si="2"/>
        <v>48581</v>
      </c>
    </row>
    <row r="21" spans="1:14" ht="22.5">
      <c r="A21" s="102" t="s">
        <v>818</v>
      </c>
      <c r="B21" s="28">
        <v>6967</v>
      </c>
      <c r="C21" s="28">
        <v>6968</v>
      </c>
      <c r="D21" s="28">
        <v>6967</v>
      </c>
      <c r="E21" s="28">
        <v>6968</v>
      </c>
      <c r="F21" s="28">
        <v>6967</v>
      </c>
      <c r="G21" s="28">
        <v>6968</v>
      </c>
      <c r="H21" s="28">
        <v>6968</v>
      </c>
      <c r="I21" s="28">
        <v>6968</v>
      </c>
      <c r="J21" s="28">
        <v>6968</v>
      </c>
      <c r="K21" s="28">
        <v>6968</v>
      </c>
      <c r="L21" s="28">
        <v>6968</v>
      </c>
      <c r="M21" s="28">
        <v>6968</v>
      </c>
      <c r="N21" s="185">
        <f t="shared" si="2"/>
        <v>83613</v>
      </c>
    </row>
    <row r="22" spans="1:14" ht="22.5" customHeight="1">
      <c r="A22" s="167" t="s">
        <v>819</v>
      </c>
      <c r="B22" s="28"/>
      <c r="C22" s="28"/>
      <c r="D22" s="28"/>
      <c r="E22" s="28"/>
      <c r="F22" s="28"/>
      <c r="G22" s="28"/>
      <c r="H22" s="28"/>
      <c r="I22" s="28">
        <v>70</v>
      </c>
      <c r="J22" s="28"/>
      <c r="K22" s="28"/>
      <c r="L22" s="28"/>
      <c r="M22" s="183"/>
      <c r="N22" s="185">
        <f t="shared" si="2"/>
        <v>70</v>
      </c>
    </row>
    <row r="23" spans="1:14" ht="22.5">
      <c r="A23" s="102" t="s">
        <v>820</v>
      </c>
      <c r="B23" s="28"/>
      <c r="C23" s="28"/>
      <c r="D23" s="28">
        <v>36274</v>
      </c>
      <c r="E23" s="28"/>
      <c r="F23" s="28"/>
      <c r="G23" s="28"/>
      <c r="H23" s="28"/>
      <c r="I23" s="28"/>
      <c r="J23" s="28"/>
      <c r="K23" s="28"/>
      <c r="L23" s="28"/>
      <c r="M23" s="28"/>
      <c r="N23" s="185">
        <f t="shared" si="2"/>
        <v>36274</v>
      </c>
    </row>
    <row r="24" spans="1:14" ht="12.75">
      <c r="A24" s="102" t="s">
        <v>482</v>
      </c>
      <c r="B24" s="28">
        <v>8331</v>
      </c>
      <c r="C24" s="28">
        <v>8331</v>
      </c>
      <c r="D24" s="28">
        <v>8332</v>
      </c>
      <c r="E24" s="28">
        <v>8331</v>
      </c>
      <c r="F24" s="28">
        <v>8331</v>
      </c>
      <c r="G24" s="28">
        <v>8331</v>
      </c>
      <c r="H24" s="28">
        <v>8332</v>
      </c>
      <c r="I24" s="28">
        <v>8331</v>
      </c>
      <c r="J24" s="28">
        <v>8331</v>
      </c>
      <c r="K24" s="28">
        <v>8332</v>
      </c>
      <c r="L24" s="28">
        <v>8332</v>
      </c>
      <c r="M24" s="183">
        <v>8332</v>
      </c>
      <c r="N24" s="185">
        <f t="shared" si="2"/>
        <v>99977</v>
      </c>
    </row>
    <row r="25" spans="1:14" ht="22.5">
      <c r="A25" s="102" t="s">
        <v>664</v>
      </c>
      <c r="B25" s="28">
        <v>1310</v>
      </c>
      <c r="C25" s="28">
        <v>1310</v>
      </c>
      <c r="D25" s="28">
        <v>1310</v>
      </c>
      <c r="E25" s="28">
        <v>1310</v>
      </c>
      <c r="F25" s="28">
        <v>1310</v>
      </c>
      <c r="G25" s="28">
        <v>1310</v>
      </c>
      <c r="H25" s="28">
        <v>1311</v>
      </c>
      <c r="I25" s="28">
        <v>1310</v>
      </c>
      <c r="J25" s="28">
        <v>1310</v>
      </c>
      <c r="K25" s="28">
        <v>1310</v>
      </c>
      <c r="L25" s="28">
        <v>1310</v>
      </c>
      <c r="M25" s="28">
        <v>1310</v>
      </c>
      <c r="N25" s="185">
        <f t="shared" si="2"/>
        <v>15721</v>
      </c>
    </row>
    <row r="26" spans="1:14" ht="23.25" thickBot="1">
      <c r="A26" s="184" t="s">
        <v>382</v>
      </c>
      <c r="B26" s="28">
        <v>550</v>
      </c>
      <c r="C26" s="28">
        <v>549</v>
      </c>
      <c r="D26" s="28">
        <v>550</v>
      </c>
      <c r="E26" s="28">
        <v>550</v>
      </c>
      <c r="F26" s="28">
        <v>550</v>
      </c>
      <c r="G26" s="28">
        <v>550</v>
      </c>
      <c r="H26" s="28">
        <v>550</v>
      </c>
      <c r="I26" s="28">
        <v>550</v>
      </c>
      <c r="J26" s="28">
        <v>550</v>
      </c>
      <c r="K26" s="28">
        <v>550</v>
      </c>
      <c r="L26" s="28">
        <v>550</v>
      </c>
      <c r="M26" s="183">
        <v>549</v>
      </c>
      <c r="N26" s="185">
        <f t="shared" si="2"/>
        <v>6598</v>
      </c>
    </row>
    <row r="27" spans="1:14" ht="13.5" thickTop="1">
      <c r="A27" s="49" t="s">
        <v>379</v>
      </c>
      <c r="B27" s="50">
        <f>SUM(B17:B26)</f>
        <v>24886</v>
      </c>
      <c r="C27" s="50">
        <f aca="true" t="shared" si="3" ref="C27:N27">SUM(C17:C26)</f>
        <v>24887</v>
      </c>
      <c r="D27" s="50">
        <f t="shared" si="3"/>
        <v>73663</v>
      </c>
      <c r="E27" s="50">
        <f t="shared" si="3"/>
        <v>24888</v>
      </c>
      <c r="F27" s="50">
        <f t="shared" si="3"/>
        <v>24886</v>
      </c>
      <c r="G27" s="50">
        <f t="shared" si="3"/>
        <v>24888</v>
      </c>
      <c r="H27" s="50">
        <f t="shared" si="3"/>
        <v>24889</v>
      </c>
      <c r="I27" s="50">
        <f t="shared" si="3"/>
        <v>24958</v>
      </c>
      <c r="J27" s="50">
        <f t="shared" si="3"/>
        <v>42389</v>
      </c>
      <c r="K27" s="50">
        <f t="shared" si="3"/>
        <v>24889</v>
      </c>
      <c r="L27" s="50">
        <f t="shared" si="3"/>
        <v>24888</v>
      </c>
      <c r="M27" s="50">
        <f t="shared" si="3"/>
        <v>24886</v>
      </c>
      <c r="N27" s="50">
        <f t="shared" si="3"/>
        <v>364997</v>
      </c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21.57421875" style="0" customWidth="1"/>
    <col min="4" max="4" width="11.8515625" style="0" customWidth="1"/>
    <col min="5" max="5" width="11.140625" style="0" customWidth="1"/>
    <col min="6" max="6" width="41.7109375" style="0" customWidth="1"/>
  </cols>
  <sheetData>
    <row r="2" ht="12.75">
      <c r="F2" s="16" t="s">
        <v>423</v>
      </c>
    </row>
    <row r="5" spans="2:6" ht="12.75">
      <c r="B5" s="17" t="s">
        <v>486</v>
      </c>
      <c r="C5" s="17"/>
      <c r="D5" s="17"/>
      <c r="E5" s="17"/>
      <c r="F5" s="17"/>
    </row>
    <row r="6" ht="12.75">
      <c r="F6" s="18" t="s">
        <v>346</v>
      </c>
    </row>
    <row r="7" spans="1:6" ht="48">
      <c r="A7" s="14"/>
      <c r="B7" s="19" t="s">
        <v>424</v>
      </c>
      <c r="C7" s="19" t="s">
        <v>425</v>
      </c>
      <c r="D7" s="20" t="s">
        <v>808</v>
      </c>
      <c r="E7" s="20" t="s">
        <v>809</v>
      </c>
      <c r="F7" s="20" t="s">
        <v>426</v>
      </c>
    </row>
    <row r="8" spans="1:6" ht="96">
      <c r="A8" s="134" t="s">
        <v>427</v>
      </c>
      <c r="B8" s="103" t="s">
        <v>429</v>
      </c>
      <c r="C8" s="133" t="s">
        <v>430</v>
      </c>
      <c r="D8" s="104">
        <v>36274</v>
      </c>
      <c r="E8" s="104">
        <v>36274</v>
      </c>
      <c r="F8" s="103" t="s">
        <v>810</v>
      </c>
    </row>
    <row r="9" spans="1:6" ht="96">
      <c r="A9" s="134" t="s">
        <v>428</v>
      </c>
      <c r="B9" s="103" t="s">
        <v>432</v>
      </c>
      <c r="C9" s="103" t="s">
        <v>433</v>
      </c>
      <c r="D9" s="104">
        <v>3500</v>
      </c>
      <c r="E9" s="104">
        <v>3500</v>
      </c>
      <c r="F9" s="103" t="s">
        <v>812</v>
      </c>
    </row>
    <row r="10" spans="1:6" ht="84">
      <c r="A10" s="134" t="s">
        <v>431</v>
      </c>
      <c r="B10" s="103" t="s">
        <v>449</v>
      </c>
      <c r="C10" s="103" t="s">
        <v>450</v>
      </c>
      <c r="D10" s="104">
        <v>7487</v>
      </c>
      <c r="E10" s="104">
        <v>7487</v>
      </c>
      <c r="F10" s="103" t="s">
        <v>811</v>
      </c>
    </row>
    <row r="11" spans="1:6" ht="12.75">
      <c r="A11" s="14"/>
      <c r="B11" s="21" t="s">
        <v>379</v>
      </c>
      <c r="C11" s="21"/>
      <c r="D11" s="22">
        <f>SUM(D8:D10)</f>
        <v>47261</v>
      </c>
      <c r="E11" s="22">
        <f>SUM(E8:E10)</f>
        <v>47261</v>
      </c>
      <c r="F11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16.00390625" style="0" customWidth="1"/>
    <col min="2" max="2" width="25.140625" style="0" customWidth="1"/>
    <col min="3" max="5" width="12.140625" style="12" customWidth="1"/>
    <col min="6" max="6" width="10.8515625" style="0" customWidth="1"/>
  </cols>
  <sheetData>
    <row r="1" ht="12.75">
      <c r="F1" s="74" t="s">
        <v>553</v>
      </c>
    </row>
    <row r="2" spans="1:6" ht="12.75">
      <c r="A2" s="246" t="s">
        <v>552</v>
      </c>
      <c r="B2" s="246"/>
      <c r="C2" s="246"/>
      <c r="D2" s="246"/>
      <c r="E2" s="246"/>
      <c r="F2" s="246"/>
    </row>
    <row r="4" spans="1:6" ht="12.75">
      <c r="A4" s="305" t="s">
        <v>542</v>
      </c>
      <c r="B4" s="306"/>
      <c r="C4" s="306"/>
      <c r="D4" s="306"/>
      <c r="E4" s="306"/>
      <c r="F4" s="307"/>
    </row>
    <row r="5" spans="1:6" ht="22.5">
      <c r="A5" s="126" t="s">
        <v>543</v>
      </c>
      <c r="B5" s="23" t="s">
        <v>362</v>
      </c>
      <c r="C5" s="126" t="s">
        <v>796</v>
      </c>
      <c r="D5" s="126" t="s">
        <v>797</v>
      </c>
      <c r="E5" s="126" t="s">
        <v>379</v>
      </c>
      <c r="F5" s="23" t="s">
        <v>544</v>
      </c>
    </row>
    <row r="6" spans="1:6" ht="56.25">
      <c r="A6" s="23" t="s">
        <v>545</v>
      </c>
      <c r="B6" s="126" t="s">
        <v>546</v>
      </c>
      <c r="C6" s="32">
        <v>36273837</v>
      </c>
      <c r="D6" s="32"/>
      <c r="E6" s="32">
        <f>SUM(C6:D6)</f>
        <v>36273837</v>
      </c>
      <c r="F6" s="127">
        <v>41729</v>
      </c>
    </row>
    <row r="7" spans="1:6" ht="123.75">
      <c r="A7" s="126" t="s">
        <v>801</v>
      </c>
      <c r="B7" s="102" t="s">
        <v>667</v>
      </c>
      <c r="C7" s="32">
        <v>76323705</v>
      </c>
      <c r="D7" s="32">
        <v>14518777</v>
      </c>
      <c r="E7" s="32">
        <f>SUM(C7:D7)</f>
        <v>90842482</v>
      </c>
      <c r="F7" s="128">
        <v>41698</v>
      </c>
    </row>
    <row r="8" spans="1:6" ht="12.75">
      <c r="A8" s="308" t="s">
        <v>547</v>
      </c>
      <c r="B8" s="308"/>
      <c r="C8" s="24">
        <f>SUM(C6:C7)</f>
        <v>112597542</v>
      </c>
      <c r="D8" s="24">
        <f>SUM(D6:D7)</f>
        <v>14518777</v>
      </c>
      <c r="E8" s="24">
        <f>SUM(E6:E7)</f>
        <v>127116319</v>
      </c>
      <c r="F8" s="23"/>
    </row>
    <row r="11" spans="1:6" ht="12.75">
      <c r="A11" s="309" t="s">
        <v>548</v>
      </c>
      <c r="B11" s="309"/>
      <c r="C11" s="309"/>
      <c r="D11" s="309"/>
      <c r="E11" s="309"/>
      <c r="F11" s="309"/>
    </row>
    <row r="12" spans="1:6" ht="22.5">
      <c r="A12" s="126" t="s">
        <v>799</v>
      </c>
      <c r="B12" s="23" t="s">
        <v>362</v>
      </c>
      <c r="C12" s="126" t="s">
        <v>796</v>
      </c>
      <c r="D12" s="126" t="s">
        <v>803</v>
      </c>
      <c r="E12" s="126" t="s">
        <v>804</v>
      </c>
      <c r="F12" s="23" t="s">
        <v>544</v>
      </c>
    </row>
    <row r="13" spans="1:6" ht="78.75">
      <c r="A13" s="126" t="s">
        <v>798</v>
      </c>
      <c r="B13" s="126" t="s">
        <v>549</v>
      </c>
      <c r="C13" s="32">
        <v>3066007</v>
      </c>
      <c r="D13" s="32">
        <v>-593884</v>
      </c>
      <c r="E13" s="32">
        <f>SUM(C13:D13)</f>
        <v>2472123</v>
      </c>
      <c r="F13" s="127">
        <v>48153</v>
      </c>
    </row>
    <row r="14" spans="1:6" ht="78.75">
      <c r="A14" s="126" t="s">
        <v>800</v>
      </c>
      <c r="B14" s="126" t="s">
        <v>550</v>
      </c>
      <c r="C14" s="32">
        <v>9913811</v>
      </c>
      <c r="D14" s="32">
        <v>-1612298</v>
      </c>
      <c r="E14" s="32">
        <f>SUM(C14:D14)</f>
        <v>8301513</v>
      </c>
      <c r="F14" s="127">
        <v>44834</v>
      </c>
    </row>
    <row r="15" spans="1:6" ht="12.75">
      <c r="A15" s="301" t="s">
        <v>551</v>
      </c>
      <c r="B15" s="302"/>
      <c r="C15" s="24">
        <f>SUM(C13:C14)</f>
        <v>12979818</v>
      </c>
      <c r="D15" s="24">
        <f>SUM(D13:D14)</f>
        <v>-2206182</v>
      </c>
      <c r="E15" s="24">
        <f>SUM(E13:E14)</f>
        <v>10773636</v>
      </c>
      <c r="F15" s="24"/>
    </row>
    <row r="17" spans="1:5" ht="12.75">
      <c r="A17" s="303" t="s">
        <v>802</v>
      </c>
      <c r="B17" s="304"/>
      <c r="C17" s="304"/>
      <c r="D17" s="304"/>
      <c r="E17" s="129">
        <f>SUM(E8+C15)</f>
        <v>140096137</v>
      </c>
    </row>
  </sheetData>
  <sheetProtection/>
  <mergeCells count="6">
    <mergeCell ref="A15:B15"/>
    <mergeCell ref="A17:D17"/>
    <mergeCell ref="A2:F2"/>
    <mergeCell ref="A4:F4"/>
    <mergeCell ref="A8:B8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421875" style="0" customWidth="1"/>
    <col min="2" max="2" width="41.8515625" style="0" customWidth="1"/>
    <col min="3" max="5" width="9.140625" style="75" customWidth="1"/>
  </cols>
  <sheetData>
    <row r="1" ht="12.75">
      <c r="E1" s="175" t="s">
        <v>830</v>
      </c>
    </row>
    <row r="2" spans="1:5" ht="25.5" customHeight="1">
      <c r="A2" s="315" t="s">
        <v>283</v>
      </c>
      <c r="B2" s="315"/>
      <c r="C2" s="315"/>
      <c r="D2" s="315"/>
      <c r="E2" s="315"/>
    </row>
    <row r="4" ht="12.75">
      <c r="E4" s="75" t="s">
        <v>282</v>
      </c>
    </row>
    <row r="5" spans="1:5" ht="12.75">
      <c r="A5" s="310" t="s">
        <v>451</v>
      </c>
      <c r="B5" s="310" t="s">
        <v>362</v>
      </c>
      <c r="C5" s="312" t="s">
        <v>461</v>
      </c>
      <c r="D5" s="313"/>
      <c r="E5" s="314"/>
    </row>
    <row r="6" spans="1:5" ht="12.75">
      <c r="A6" s="311"/>
      <c r="B6" s="311"/>
      <c r="C6" s="25" t="s">
        <v>275</v>
      </c>
      <c r="D6" s="25" t="s">
        <v>276</v>
      </c>
      <c r="E6" s="25" t="s">
        <v>277</v>
      </c>
    </row>
    <row r="7" spans="1:5" ht="12.75">
      <c r="A7" s="135"/>
      <c r="B7" s="123" t="s">
        <v>438</v>
      </c>
      <c r="C7" s="25"/>
      <c r="D7" s="25"/>
      <c r="E7" s="25"/>
    </row>
    <row r="8" spans="1:5" ht="12.75">
      <c r="A8" s="90" t="s">
        <v>480</v>
      </c>
      <c r="B8" s="90" t="s">
        <v>441</v>
      </c>
      <c r="C8" s="25">
        <v>76600</v>
      </c>
      <c r="D8" s="25">
        <v>78900</v>
      </c>
      <c r="E8" s="25">
        <v>81300</v>
      </c>
    </row>
    <row r="9" spans="1:5" ht="12.75">
      <c r="A9" s="90" t="s">
        <v>464</v>
      </c>
      <c r="B9" s="90" t="s">
        <v>465</v>
      </c>
      <c r="C9" s="25">
        <f>SUM(C8)*0.27</f>
        <v>20682</v>
      </c>
      <c r="D9" s="25">
        <f>SUM(D8)*0.27</f>
        <v>21303</v>
      </c>
      <c r="E9" s="25">
        <f>SUM(E8)*0.27</f>
        <v>21951</v>
      </c>
    </row>
    <row r="10" spans="1:5" ht="12.75">
      <c r="A10" s="90" t="s">
        <v>565</v>
      </c>
      <c r="B10" s="90" t="s">
        <v>657</v>
      </c>
      <c r="C10" s="25">
        <v>38400</v>
      </c>
      <c r="D10" s="25">
        <v>38800</v>
      </c>
      <c r="E10" s="25">
        <v>39200</v>
      </c>
    </row>
    <row r="11" spans="1:5" ht="12.75">
      <c r="A11" s="90" t="s">
        <v>586</v>
      </c>
      <c r="B11" s="90" t="s">
        <v>585</v>
      </c>
      <c r="C11" s="25">
        <v>0</v>
      </c>
      <c r="D11" s="25">
        <v>0</v>
      </c>
      <c r="E11" s="25">
        <v>0</v>
      </c>
    </row>
    <row r="12" spans="1:5" ht="12.75">
      <c r="A12" s="90" t="s">
        <v>615</v>
      </c>
      <c r="B12" s="90" t="s">
        <v>616</v>
      </c>
      <c r="C12" s="25">
        <v>960</v>
      </c>
      <c r="D12" s="25">
        <v>960</v>
      </c>
      <c r="E12" s="25">
        <v>960</v>
      </c>
    </row>
    <row r="13" spans="1:5" ht="12.75">
      <c r="A13" s="90" t="s">
        <v>624</v>
      </c>
      <c r="B13" s="90" t="s">
        <v>625</v>
      </c>
      <c r="C13" s="25">
        <v>880</v>
      </c>
      <c r="D13" s="25">
        <v>906</v>
      </c>
      <c r="E13" s="25">
        <v>933</v>
      </c>
    </row>
    <row r="14" spans="1:5" ht="12.75">
      <c r="A14" s="90" t="s">
        <v>626</v>
      </c>
      <c r="B14" s="90" t="s">
        <v>336</v>
      </c>
      <c r="C14" s="25">
        <v>11000</v>
      </c>
      <c r="D14" s="25">
        <v>11000</v>
      </c>
      <c r="E14" s="25">
        <v>11000</v>
      </c>
    </row>
    <row r="15" spans="1:5" ht="12.75">
      <c r="A15" s="90" t="s">
        <v>601</v>
      </c>
      <c r="B15" s="91" t="s">
        <v>278</v>
      </c>
      <c r="C15" s="25"/>
      <c r="D15" s="25"/>
      <c r="E15" s="25"/>
    </row>
    <row r="16" spans="1:5" ht="12.75">
      <c r="A16" s="90" t="s">
        <v>600</v>
      </c>
      <c r="B16" s="91" t="s">
        <v>281</v>
      </c>
      <c r="C16" s="25">
        <v>2206</v>
      </c>
      <c r="D16" s="25">
        <v>2206</v>
      </c>
      <c r="E16" s="25">
        <v>2206</v>
      </c>
    </row>
    <row r="17" spans="1:5" ht="12.75">
      <c r="A17" s="90" t="s">
        <v>622</v>
      </c>
      <c r="B17" s="91" t="s">
        <v>447</v>
      </c>
      <c r="C17" s="25">
        <v>3500</v>
      </c>
      <c r="D17" s="25"/>
      <c r="E17" s="25"/>
    </row>
    <row r="18" spans="1:5" ht="12.75">
      <c r="A18" s="90" t="s">
        <v>586</v>
      </c>
      <c r="B18" s="91" t="s">
        <v>279</v>
      </c>
      <c r="C18" s="25">
        <v>79200</v>
      </c>
      <c r="D18" s="25">
        <v>81000</v>
      </c>
      <c r="E18" s="25">
        <v>82000</v>
      </c>
    </row>
    <row r="19" spans="1:5" ht="12.75">
      <c r="A19" s="154"/>
      <c r="B19" s="161" t="s">
        <v>439</v>
      </c>
      <c r="C19" s="158">
        <f>SUM(C8:C18)</f>
        <v>233428</v>
      </c>
      <c r="D19" s="158">
        <f>SUM(D8:D18)</f>
        <v>235075</v>
      </c>
      <c r="E19" s="158">
        <f>SUM(E8:E18)</f>
        <v>239550</v>
      </c>
    </row>
    <row r="20" spans="1:5" ht="12.75">
      <c r="A20" s="90"/>
      <c r="B20" s="123" t="s">
        <v>440</v>
      </c>
      <c r="C20" s="25"/>
      <c r="D20" s="25"/>
      <c r="E20" s="25"/>
    </row>
    <row r="21" spans="1:5" ht="12.75">
      <c r="A21" s="90" t="s">
        <v>660</v>
      </c>
      <c r="B21" s="90" t="s">
        <v>310</v>
      </c>
      <c r="C21" s="25">
        <v>30000</v>
      </c>
      <c r="D21" s="25">
        <v>33600</v>
      </c>
      <c r="E21" s="25">
        <v>33600</v>
      </c>
    </row>
    <row r="22" spans="1:5" ht="12.75">
      <c r="A22" s="90" t="s">
        <v>470</v>
      </c>
      <c r="B22" s="90" t="s">
        <v>579</v>
      </c>
      <c r="C22" s="25">
        <v>3000</v>
      </c>
      <c r="D22" s="25">
        <v>3000</v>
      </c>
      <c r="E22" s="25">
        <v>3000</v>
      </c>
    </row>
    <row r="23" spans="1:5" ht="12.75">
      <c r="A23" s="90" t="s">
        <v>627</v>
      </c>
      <c r="B23" s="90" t="s">
        <v>563</v>
      </c>
      <c r="C23" s="25">
        <v>36000</v>
      </c>
      <c r="D23" s="25">
        <v>36000</v>
      </c>
      <c r="E23" s="25">
        <v>36000</v>
      </c>
    </row>
    <row r="24" spans="1:5" ht="19.5">
      <c r="A24" s="90" t="s">
        <v>631</v>
      </c>
      <c r="B24" s="167" t="s">
        <v>632</v>
      </c>
      <c r="C24" s="25">
        <v>63000</v>
      </c>
      <c r="D24" s="25">
        <v>63000</v>
      </c>
      <c r="E24" s="25">
        <v>63000</v>
      </c>
    </row>
    <row r="25" spans="1:5" ht="12.75">
      <c r="A25" s="90" t="s">
        <v>582</v>
      </c>
      <c r="B25" s="102" t="s">
        <v>662</v>
      </c>
      <c r="C25" s="25">
        <v>37078</v>
      </c>
      <c r="D25" s="25">
        <v>37078</v>
      </c>
      <c r="E25" s="25">
        <v>37078</v>
      </c>
    </row>
    <row r="26" spans="1:5" ht="12.75">
      <c r="A26" s="90" t="s">
        <v>644</v>
      </c>
      <c r="B26" s="90" t="s">
        <v>661</v>
      </c>
      <c r="C26" s="25"/>
      <c r="D26" s="25"/>
      <c r="E26" s="25"/>
    </row>
    <row r="27" spans="1:5" ht="12.75">
      <c r="A27" s="90" t="s">
        <v>617</v>
      </c>
      <c r="B27" s="167" t="s">
        <v>618</v>
      </c>
      <c r="C27" s="25">
        <v>5000</v>
      </c>
      <c r="D27" s="25">
        <v>5000</v>
      </c>
      <c r="E27" s="25">
        <v>5000</v>
      </c>
    </row>
    <row r="28" spans="1:5" ht="12.75">
      <c r="A28" s="90" t="s">
        <v>621</v>
      </c>
      <c r="B28" s="91" t="s">
        <v>445</v>
      </c>
      <c r="C28" s="25">
        <v>3463</v>
      </c>
      <c r="D28" s="25"/>
      <c r="E28" s="25"/>
    </row>
    <row r="29" spans="1:5" ht="12.75">
      <c r="A29" s="90" t="s">
        <v>807</v>
      </c>
      <c r="B29" s="91" t="s">
        <v>333</v>
      </c>
      <c r="C29" s="25">
        <v>6000</v>
      </c>
      <c r="D29" s="25">
        <v>6000</v>
      </c>
      <c r="E29" s="25">
        <v>6000</v>
      </c>
    </row>
    <row r="30" spans="1:5" ht="12.75">
      <c r="A30" s="90" t="s">
        <v>603</v>
      </c>
      <c r="B30" s="91" t="s">
        <v>446</v>
      </c>
      <c r="C30" s="25"/>
      <c r="D30" s="25"/>
      <c r="E30" s="25"/>
    </row>
    <row r="31" spans="1:5" ht="12.75">
      <c r="A31" s="90" t="s">
        <v>587</v>
      </c>
      <c r="B31" s="91" t="s">
        <v>588</v>
      </c>
      <c r="C31" s="25">
        <v>687</v>
      </c>
      <c r="D31" s="25">
        <v>1217</v>
      </c>
      <c r="E31" s="25">
        <v>4662</v>
      </c>
    </row>
    <row r="32" spans="1:5" ht="12.75">
      <c r="A32" s="90" t="s">
        <v>485</v>
      </c>
      <c r="B32" s="91" t="s">
        <v>280</v>
      </c>
      <c r="C32" s="25">
        <v>49200</v>
      </c>
      <c r="D32" s="25">
        <v>50180</v>
      </c>
      <c r="E32" s="25">
        <v>51210</v>
      </c>
    </row>
    <row r="33" spans="1:5" ht="12.75">
      <c r="A33" s="174"/>
      <c r="B33" s="161" t="s">
        <v>443</v>
      </c>
      <c r="C33" s="158">
        <f>SUM(C21:C32)</f>
        <v>233428</v>
      </c>
      <c r="D33" s="158">
        <f>SUM(D21:D32)</f>
        <v>235075</v>
      </c>
      <c r="E33" s="158">
        <f>SUM(E21:E32)</f>
        <v>239550</v>
      </c>
    </row>
  </sheetData>
  <sheetProtection/>
  <mergeCells count="4">
    <mergeCell ref="A5:A6"/>
    <mergeCell ref="B5:B6"/>
    <mergeCell ref="C5:E5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koszonebe</dc:creator>
  <cp:keywords/>
  <dc:description/>
  <cp:lastModifiedBy>Molnár Sándor</cp:lastModifiedBy>
  <cp:lastPrinted>2014-09-30T07:30:07Z</cp:lastPrinted>
  <dcterms:created xsi:type="dcterms:W3CDTF">2013-05-30T07:48:18Z</dcterms:created>
  <dcterms:modified xsi:type="dcterms:W3CDTF">2014-10-15T13:56:35Z</dcterms:modified>
  <cp:category/>
  <cp:version/>
  <cp:contentType/>
  <cp:contentStatus/>
</cp:coreProperties>
</file>